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70" activeTab="0"/>
  </bookViews>
  <sheets>
    <sheet name="Лист1" sheetId="1" r:id="rId1"/>
  </sheets>
  <definedNames>
    <definedName name="_xlnm.Print_Titles" localSheetId="0">'Лист1'!$11:$13</definedName>
    <definedName name="_xlnm.Print_Area" localSheetId="0">'Лист1'!$A$1:$F$127</definedName>
  </definedNames>
  <calcPr fullCalcOnLoad="1"/>
</workbook>
</file>

<file path=xl/sharedStrings.xml><?xml version="1.0" encoding="utf-8"?>
<sst xmlns="http://schemas.openxmlformats.org/spreadsheetml/2006/main" count="139" uniqueCount="138">
  <si>
    <t>Код</t>
  </si>
  <si>
    <t>Найменування згідно
 з класифікацією доходів бюджету</t>
  </si>
  <si>
    <t>Офіційні трансферти</t>
  </si>
  <si>
    <t>Податкові надходження</t>
  </si>
  <si>
    <t>Податки на доходи, податки на прибуток, податки на збільшення ринкової вартості</t>
  </si>
  <si>
    <t>Податок на прибуток підприємств</t>
  </si>
  <si>
    <t>Інші податки та збори</t>
  </si>
  <si>
    <t>Неподаткові надходження</t>
  </si>
  <si>
    <t>Доходи від власності та підприємницької діяльності</t>
  </si>
  <si>
    <t>Адміністративні збори та платежі, доходи від некомерційної господарської діяльності</t>
  </si>
  <si>
    <t>Цільові фонди</t>
  </si>
  <si>
    <t>Загальний фонд</t>
  </si>
  <si>
    <t>Спеціальний фонд</t>
  </si>
  <si>
    <t>Власні надходження бюджетних установ</t>
  </si>
  <si>
    <t>Всього доходів</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</si>
  <si>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</si>
  <si>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</si>
  <si>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</si>
  <si>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</si>
  <si>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та збір на доходи фізичних осіб</t>
  </si>
  <si>
    <t xml:space="preserve">Податок на прибуток підприємств та фінансових установ комунальної власності </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</si>
  <si>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</si>
  <si>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</si>
  <si>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</si>
  <si>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</si>
  <si>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 xml:space="preserve">Адміністративні штрафи та інші санкції </t>
  </si>
  <si>
    <t>22090100 </t>
  </si>
  <si>
    <t>22090000 </t>
  </si>
  <si>
    <t>Державне мито  </t>
  </si>
  <si>
    <t>22090400 </t>
  </si>
  <si>
    <t>18050300 </t>
  </si>
  <si>
    <t>Єдиний податок з юридичних осіб </t>
  </si>
  <si>
    <t>18050400 </t>
  </si>
  <si>
    <t>Єдиний податок з фізичних осіб </t>
  </si>
  <si>
    <t>18050000 </t>
  </si>
  <si>
    <t>Єдиний податок  </t>
  </si>
  <si>
    <t>19010000 </t>
  </si>
  <si>
    <t>Екологічний податок </t>
  </si>
  <si>
    <t>Інші надходження</t>
  </si>
  <si>
    <t>Освітня субвенція з державного бюджету місцевим бюджетам</t>
  </si>
  <si>
    <t>Медична субвенція з державного бюджету місцевим бюджетам</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</si>
  <si>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</si>
  <si>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</si>
  <si>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</si>
  <si>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Акцизний податок з реалізації суб’єктами господарювання роздрібної торгівлі підакцизних товарів</t>
  </si>
  <si>
    <t>Внутрішні податки на товари та послуги</t>
  </si>
  <si>
    <t>Надходження коштів пайової участі у розвитку інфраструктури населеного пункту</t>
  </si>
  <si>
    <t>Інші неподаткові надходження</t>
  </si>
  <si>
    <t xml:space="preserve">Цільові фонди, утворені Верховною Радою Автономної Республіки Крим, органами місцевого самоврядування та місцевими органами виконавчої влади  </t>
  </si>
  <si>
    <t>Плата за надання інших адміністративних послуг</t>
  </si>
  <si>
    <t>Плата за надання адміністративних послуг</t>
  </si>
  <si>
    <t>Транспортний податок з фізичних осіб</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</si>
  <si>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</si>
  <si>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</si>
  <si>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</si>
  <si>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Транспортний податок з юридичних осіб</t>
  </si>
  <si>
    <t>Державне мито, не віднесене до інших категорій</t>
  </si>
  <si>
    <t>19010100 </t>
  </si>
  <si>
    <t xml:space="preserve">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</si>
  <si>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</si>
  <si>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19010300 </t>
  </si>
  <si>
    <t>Надходження від орендної плати за користування цілісним майновим комплексом та іншим державним майном</t>
  </si>
  <si>
    <t>Державне мито, що сплачується за місцем розгляду та оформлення документів, у тому числі за оформлення документів на спадщину і дарування</t>
  </si>
  <si>
    <t>Державне мито, пов'язане з видачею та оформленням закордонних паспортів (посвідок) та паспортів громадян України</t>
  </si>
  <si>
    <t xml:space="preserve">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</si>
  <si>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здійснення заходів щодо соціально-економічного розвитку окремих територій</t>
  </si>
  <si>
    <t xml:space="preserve">Адміністративний збір за державну реєстрацію речових прав на нерухоме майно та їх обтяжень </t>
  </si>
  <si>
    <t xml:space="preserve">Кошти від відчуження майна, що належить Автономній Республіці Крим та майна, що перебуває в комунальній власності  </t>
  </si>
  <si>
    <t xml:space="preserve">Доходи від операцій з капіталом  </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</si>
  <si>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</si>
  <si>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</si>
  <si>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Адміністративний збір за проведення державної реєстрації юридичних осіб, фізичних осіб - підприємців та громадських формувань</t>
  </si>
  <si>
    <t>Пальне</t>
  </si>
  <si>
    <t xml:space="preserve">Акцизний податок з ввезених на митну територію України підакцизних товарів (продукції) </t>
  </si>
  <si>
    <t xml:space="preserve">Акцизний податок з вироблених в Україні підакцизних товарів (продукції) </t>
  </si>
  <si>
    <t xml:space="preserve">Плата за розміщення тимчасово вільних коштів місцевих бюджетів </t>
  </si>
  <si>
    <t xml:space="preserve">Інші надходження </t>
  </si>
  <si>
    <t xml:space="preserve">Туристичний збір, сплачений юридичними особами </t>
  </si>
  <si>
    <t>Туристичний збір</t>
  </si>
  <si>
    <t xml:space="preserve">Туристичний збір, сплачений фізичними особами </t>
  </si>
  <si>
    <t xml:space="preserve">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 </t>
  </si>
  <si>
    <t xml:space="preserve">Податки на власність  </t>
  </si>
  <si>
    <t xml:space="preserve">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</si>
  <si>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t>
  </si>
  <si>
    <t>Дотації з місцевих бюджетів</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</si>
  <si>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</si>
  <si>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Інші субвенції з місцевого бюджету</t>
  </si>
  <si>
    <t>Субвенція з місцевого бюджету за рахунок залишку коштів освітньої субвенції, що утворився на початок бюджетного періоду</t>
  </si>
  <si>
    <t>Субвенції з державного бюджету місцевим бюджетам</t>
  </si>
  <si>
    <t>Субвенції з місцевих бюджетів іншим місцевим бюджетам</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</si>
  <si>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</si>
  <si>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</si>
  <si>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</si>
  <si>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Плата за встановлення земельного сервітуту</t>
  </si>
  <si>
    <t xml:space="preserve">Усього
</t>
  </si>
  <si>
    <t>усього</t>
  </si>
  <si>
    <t>у тому числі бюджет розвитку</t>
  </si>
  <si>
    <t>Усього доходів 
(без урахування міжбюджетних трансфертів)</t>
  </si>
  <si>
    <t>Додаток №1</t>
  </si>
  <si>
    <t>( грн.)</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</si>
  <si>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</si>
  <si>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</si>
  <si>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Субвенція з місцевого бюджету на здійснення переданих видатків у сфері охорони здоров’я за рахунок коштів медичної субвенції (за рахунок цільових видатків на  лікування хворих на цукровий та нецукровий діабет)</t>
  </si>
  <si>
    <t>ДОХОДИ</t>
  </si>
  <si>
    <t>(код бюджету)</t>
  </si>
  <si>
    <t>Від органів державного управління</t>
  </si>
  <si>
    <t>Плата за оренду майна бюджетних установ, що здійснюється відповідно до Закону України "Про оренду державного та комунального майна"</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</si>
  <si>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</si>
  <si>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</si>
  <si>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бюджетних установ від реалізації в установленому порядку майна (крім нерухомого майна) </t>
  </si>
  <si>
    <t>Субвенція з обласного бюджету місцевим бюджетам на фінансування центрів соціально-психологічної реабілітації дітей</t>
  </si>
  <si>
    <t xml:space="preserve">Місцеві податки та збори, що сплачуються (перераховуються) згідно з Податковим кодексом України </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</si>
  <si>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</si>
  <si>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Надходження від орендної плати за користування  майновим комплексом та іншим майном, що перебуває в комунальній власності</t>
  </si>
  <si>
    <t xml:space="preserve">Субвенція з обласного бюджету місцевим бюджетам на співфінансування впровадження проектів переможців обласного конкурсу проектів та програм розвитку місцевого самоврядування 2021 року </t>
  </si>
  <si>
    <t>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t>
  </si>
  <si>
    <t xml:space="preserve">   </t>
  </si>
  <si>
    <t>Субвенція з обласного бюджету місцевим бюджетам на відшкодування витрат на поховання учасників бойових дій та осіб з інвалідністю внаслідок війни</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</si>
  <si>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тютюну,рідин, що використовуються в електронних сигаретах, що оподатковується згідно з підпунктом 213.1.14</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</si>
  <si>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</si>
  <si>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Субвенція з обласного бюджету місцевим бюджетам для надання одноразової матеріальної допомоги громадянам, які постраждали внаслідок Чорнобильської катастрофи (категорії І ), та дітям з інвалідністю, інвалідність яких пов'язана з Чорнобильською катастрофою)</t>
  </si>
  <si>
    <t>Субвенція    з обласного бюджету місцевим бюджетам для 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t>
  </si>
  <si>
    <t>Субвенція з обласного бюджету місцевим бюджетам для надання щомісячної матеріальної допомоги учасникам бойових дій у роки Другої світової війни</t>
  </si>
  <si>
    <t xml:space="preserve">Субвенція з обласного бюджету місцевим бюджетам на пільгове медичне
обслуговування громадян, які постраждали внаслідок
Чорнобильської катастрофи
</t>
  </si>
  <si>
    <t>Субвенція з місцевого бюджету на виконання окремих заходів з реалізації соціального проекту "Активні парки - локації здорової України" за рахунок відповідної субвенції з державного бюджету</t>
  </si>
  <si>
    <t>Начальник  фінансового управління  Южноукраїнської міської ради</t>
  </si>
  <si>
    <t>Тетяна ГОНЧАРОВА</t>
  </si>
  <si>
    <t>Інші дотації з місцевого бюджету</t>
  </si>
  <si>
    <t>Субвенція з місцевого бюджету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ІІІ групи відповідно до пунктів 11-14 частини другої статті 7 або учасниками бойових дій відповідно до пунктів 19-21 частини першої статті 6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</si>
  <si>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бюджету Южноукраїнської міської територіальної громади на 2024 рік</t>
  </si>
  <si>
    <t>Податок на доходи фізичних осіб у вигляді мінімального податкового зобов`язання, що підлягає сплаті фізичними особами</t>
  </si>
  <si>
    <t>Субвенція з обласного бюджету місцевим бюджетам на окремі заходи щодо соціального захисту осіб з інвалідністю (грошова компенсація на бензин, ремонт і технічне обслуговування автомобілів та на транспортне обслуговування, встановлення телефонів особам з інвалідністю І та ІІ групи))</t>
  </si>
  <si>
    <t>Субвенція з місцевого бюджету на здійснення переданих видатків у сфері освіти за рахунок коштів освітньої субвенції ( на оплату праці педагогічних працівників інклюзивно- ресурсних  центрів Миколаївської області)</t>
  </si>
  <si>
    <t>Субвенція з обласного бюджету місцевим бюджетам для  надання  матеріальної допомоги сім'ям загиблих та померлих осіб, які брали участь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сім'ям осіб, які загинули або померли внаслідок поранень, каліцтва, контузії чи інших ушкоджень здоров'я, одержаних під час участі у Революції Гідності, та сім’ям працівників структурних підрозділів Миколаївської обласної військової адміністрації, Миколаївської обласної ради, Комунального підприємства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 Миколаїв,  вул. Адміральська, 22)</t>
  </si>
  <si>
    <t>Субвенція з обласного бюджету місцевим бюджетам для надання щомісячної матеріальної допомоги дітям військовослужбовців Збройних Сил України та інших військових формувань, у тому числі добровольчих, які  загинули, пропали безвісти або померли внаслідок поранення, контузії чи каліцтва, одержаних при виконанні службових обов’язків на тимчасово окупованій території АР Крим, м. Севастополя, під час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та дітям працівників структурних підрозділів Миколаївської обласної військової адміністрації, Миколаївської обласної ради, Комунального підприємства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 Миколаїв,  вул. Адміральська, 22)</t>
  </si>
  <si>
    <t xml:space="preserve">до рішення виконавчого комітету    </t>
  </si>
  <si>
    <t>Южноукраїнської міської ради</t>
  </si>
  <si>
    <t xml:space="preserve">від  19.12.2023             №  420   </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</si>
</sst>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 #,##0.00;* \-#,##0.00;* &quot;-&quot;??;@"/>
    <numFmt numFmtId="199" formatCode="* #,##0;* \-#,##0;* &quot;-&quot;;@"/>
    <numFmt numFmtId="200" formatCode="* _-#,##0.00&quot;р.&quot;;* \-#,##0.00&quot;р.&quot;;* _-&quot;-&quot;??&quot;р.&quot;;@"/>
    <numFmt numFmtId="201" formatCode="* _-#,##0&quot;р.&quot;;* \-#,##0&quot;р.&quot;;* _-&quot;-&quot;&quot;р.&quot;;@"/>
    <numFmt numFmtId="202" formatCode="#,##0.0"/>
    <numFmt numFmtId="203" formatCode="&quot;Да&quot;;&quot;Да&quot;;&quot;Нет&quot;"/>
    <numFmt numFmtId="204" formatCode="&quot;Истина&quot;;&quot;Истина&quot;;&quot;Ложь&quot;"/>
    <numFmt numFmtId="205" formatCode="&quot;Вкл&quot;;&quot;Вкл&quot;;&quot;Выкл&quot;"/>
    <numFmt numFmtId="206" formatCode="[$€-2]\ ###,000_);[Red]\([$€-2]\ ###,000\)"/>
    <numFmt numFmtId="207" formatCode="#,##0.000"/>
    <numFmt numFmtId="208" formatCode="0.000"/>
    <numFmt numFmtId="209" formatCode="#,##0.00000"/>
    <numFmt numFmtId="210" formatCode="0.00000"/>
    <numFmt numFmtId="211" formatCode="#,##0.0000"/>
    <numFmt numFmtId="212" formatCode="#,##0.000000"/>
    <numFmt numFmtId="213" formatCode="#0.00"/>
    <numFmt numFmtId="214" formatCode="#,##0.0000000"/>
    <numFmt numFmtId="215" formatCode="#,##0.00000000"/>
    <numFmt numFmtId="216" formatCode="#,##0.000000000"/>
    <numFmt numFmtId="217" formatCode="#,##0.0000000000"/>
    <numFmt numFmtId="218" formatCode="#,##0.00000000000"/>
    <numFmt numFmtId="219" formatCode="#,##0.000000000000"/>
    <numFmt numFmtId="220" formatCode="0.0"/>
    <numFmt numFmtId="221" formatCode="_-* #,##0.000\ _г_р_н_._-;\-* #,##0.000\ _г_р_н_._-;_-* &quot;-&quot;??\ _г_р_н_._-;_-@_-"/>
    <numFmt numFmtId="222" formatCode="_-* #,##0.0\ _г_р_н_._-;\-* #,##0.0\ _г_р_н_._-;_-* &quot;-&quot;??\ _г_р_н_._-;_-@_-"/>
    <numFmt numFmtId="223" formatCode="_-* #,##0\ _г_р_н_._-;\-* #,##0\ _г_р_н_._-;_-* &quot;-&quot;??\ _г_р_н_._-;_-@_-"/>
    <numFmt numFmtId="224" formatCode="#,##0_ ;\-#,##0\ "/>
    <numFmt numFmtId="225" formatCode="#,##0.0_ ;\-#,##0.0\ "/>
    <numFmt numFmtId="226" formatCode="#,##0.00_ ;\-#,##0.00\ "/>
  </numFmts>
  <fonts count="49">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0"/>
      <name val="Courier New"/>
      <family val="3"/>
    </font>
    <font>
      <sz val="10"/>
      <color indexed="8"/>
      <name val="Arial"/>
      <family val="2"/>
    </font>
    <font>
      <sz val="11"/>
      <color indexed="10"/>
      <name val="Calibri"/>
      <family val="2"/>
    </font>
    <font>
      <b/>
      <sz val="11"/>
      <color indexed="8"/>
      <name val="Calibri"/>
      <family val="2"/>
    </font>
    <font>
      <b/>
      <sz val="11"/>
      <color indexed="9"/>
      <name val="Calibri"/>
      <family val="2"/>
    </font>
    <font>
      <b/>
      <sz val="18"/>
      <color indexed="62"/>
      <name val="Cambria"/>
      <family val="2"/>
    </font>
    <font>
      <b/>
      <sz val="18"/>
      <color indexed="56"/>
      <name val="Cambria"/>
      <family val="2"/>
    </font>
    <font>
      <sz val="11"/>
      <color indexed="60"/>
      <name val="Calibri"/>
      <family val="2"/>
    </font>
    <font>
      <b/>
      <sz val="11"/>
      <color indexed="10"/>
      <name val="Calibri"/>
      <family val="2"/>
    </font>
    <font>
      <sz val="10"/>
      <name val="Times New Roman"/>
      <family val="1"/>
    </font>
    <font>
      <u val="single"/>
      <sz val="10"/>
      <color indexed="36"/>
      <name val="Arial"/>
      <family val="2"/>
    </font>
    <font>
      <sz val="11"/>
      <color indexed="20"/>
      <name val="Calibri"/>
      <family val="2"/>
    </font>
    <font>
      <i/>
      <sz val="11"/>
      <color indexed="23"/>
      <name val="Calibri"/>
      <family val="2"/>
    </font>
    <font>
      <sz val="11"/>
      <color indexed="52"/>
      <name val="Calibri"/>
      <family val="2"/>
    </font>
    <font>
      <sz val="11"/>
      <color indexed="19"/>
      <name val="Calibri"/>
      <family val="2"/>
    </font>
    <font>
      <sz val="10"/>
      <name val="Helv"/>
      <family val="0"/>
    </font>
    <font>
      <sz val="10"/>
      <name val="Arial"/>
      <family val="2"/>
    </font>
    <font>
      <sz val="8"/>
      <name val="Arial Cyr"/>
      <family val="0"/>
    </font>
    <font>
      <sz val="14"/>
      <name val="Times New Roman"/>
      <family val="1"/>
    </font>
    <font>
      <b/>
      <sz val="14"/>
      <name val="Times New Roman"/>
      <family val="1"/>
    </font>
    <font>
      <sz val="14"/>
      <name val="Arial Cyr"/>
      <family val="0"/>
    </font>
    <font>
      <i/>
      <sz val="14"/>
      <name val="Arial Cyr"/>
      <family val="0"/>
    </font>
    <font>
      <b/>
      <sz val="14"/>
      <name val="Arial Cyr"/>
      <family val="0"/>
    </font>
    <font>
      <sz val="16"/>
      <name val="Times New Roman"/>
      <family val="1"/>
    </font>
    <font>
      <i/>
      <sz val="14"/>
      <name val="Times New Roman"/>
      <family val="1"/>
    </font>
    <font>
      <b/>
      <sz val="16"/>
      <name val="Times New Roman"/>
      <family val="1"/>
    </font>
    <font>
      <sz val="18"/>
      <name val="Times New Roman"/>
      <family val="1"/>
    </font>
    <font>
      <u val="single"/>
      <sz val="18"/>
      <name val="Times New Roman"/>
      <family val="1"/>
    </font>
    <font>
      <b/>
      <sz val="14"/>
      <color indexed="8"/>
      <name val="Times New Roman"/>
      <family val="1"/>
    </font>
    <font>
      <b/>
      <i/>
      <sz val="14"/>
      <name val="Times New Roman"/>
      <family val="1"/>
    </font>
    <font>
      <b/>
      <i/>
      <sz val="14"/>
      <color indexed="8"/>
      <name val="Times New Roman"/>
      <family val="1"/>
    </font>
    <font>
      <i/>
      <sz val="14"/>
      <color indexed="8"/>
      <name val="Times New Roman"/>
      <family val="1"/>
    </font>
    <font>
      <sz val="14"/>
      <color indexed="8"/>
      <name val="Times New Roman"/>
      <family val="1"/>
    </font>
    <font>
      <sz val="12"/>
      <name val="Times New Roman"/>
      <family val="1"/>
    </font>
    <font>
      <sz val="12"/>
      <color indexed="8"/>
      <name val="Times New Roman"/>
      <family val="1"/>
    </font>
    <font>
      <sz val="10"/>
      <color indexed="8"/>
      <name val="Calibri"/>
      <family val="2"/>
    </font>
    <font>
      <sz val="10"/>
      <color theme="1"/>
      <name val="Calibri"/>
      <family val="2"/>
    </font>
    <font>
      <sz val="14"/>
      <color rgb="FF000000"/>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2"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6"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0" fillId="0" borderId="0">
      <alignment/>
      <protection/>
    </xf>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3" fillId="13" borderId="1" applyNumberFormat="0" applyAlignment="0" applyProtection="0"/>
    <xf numFmtId="0" fontId="3" fillId="7" borderId="1" applyNumberFormat="0" applyAlignment="0" applyProtection="0"/>
    <xf numFmtId="0" fontId="4" fillId="24" borderId="2" applyNumberFormat="0" applyAlignment="0" applyProtection="0"/>
    <xf numFmtId="0" fontId="5" fillId="24" borderId="1" applyNumberFormat="0" applyAlignment="0" applyProtection="0"/>
    <xf numFmtId="0" fontId="6"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 fillId="6"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2" fillId="0" borderId="0">
      <alignment vertical="top"/>
      <protection/>
    </xf>
    <xf numFmtId="0" fontId="13" fillId="0" borderId="6" applyNumberFormat="0" applyFill="0" applyAlignment="0" applyProtection="0"/>
    <xf numFmtId="0" fontId="14" fillId="0" borderId="7" applyNumberFormat="0" applyFill="0" applyAlignment="0" applyProtection="0"/>
    <xf numFmtId="0" fontId="15" fillId="25" borderId="8" applyNumberFormat="0" applyAlignment="0" applyProtection="0"/>
    <xf numFmtId="0" fontId="15" fillId="25" borderId="8"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19" fillId="26" borderId="1" applyNumberFormat="0" applyAlignment="0" applyProtection="0"/>
    <xf numFmtId="0" fontId="0" fillId="0" borderId="0">
      <alignment/>
      <protection/>
    </xf>
    <xf numFmtId="0" fontId="47" fillId="0" borderId="0">
      <alignment/>
      <protection/>
    </xf>
    <xf numFmtId="0" fontId="20" fillId="0" borderId="0">
      <alignment/>
      <protection/>
    </xf>
    <xf numFmtId="0" fontId="27" fillId="0" borderId="0" applyNumberFormat="0" applyFont="0" applyFill="0" applyBorder="0" applyAlignment="0" applyProtection="0"/>
    <xf numFmtId="0" fontId="21" fillId="0" borderId="0" applyNumberFormat="0" applyFill="0" applyBorder="0" applyAlignment="0" applyProtection="0"/>
    <xf numFmtId="0" fontId="14" fillId="0" borderId="9" applyNumberFormat="0" applyFill="0" applyAlignment="0" applyProtection="0"/>
    <xf numFmtId="0" fontId="22" fillId="3" borderId="0" applyNumberFormat="0" applyBorder="0" applyAlignment="0" applyProtection="0"/>
    <xf numFmtId="0" fontId="22" fillId="5" borderId="0" applyNumberFormat="0" applyBorder="0" applyAlignment="0" applyProtection="0"/>
    <xf numFmtId="0" fontId="23" fillId="0" borderId="0" applyNumberFormat="0" applyFill="0" applyBorder="0" applyAlignment="0" applyProtection="0"/>
    <xf numFmtId="0" fontId="1" fillId="10" borderId="10" applyNumberFormat="0" applyFont="0" applyAlignment="0" applyProtection="0"/>
    <xf numFmtId="0" fontId="20" fillId="10" borderId="10" applyNumberFormat="0" applyFont="0" applyAlignment="0" applyProtection="0"/>
    <xf numFmtId="9" fontId="0" fillId="0" borderId="0" applyFont="0" applyFill="0" applyBorder="0" applyAlignment="0" applyProtection="0"/>
    <xf numFmtId="0" fontId="4" fillId="26" borderId="2" applyNumberFormat="0" applyAlignment="0" applyProtection="0"/>
    <xf numFmtId="0" fontId="24" fillId="0" borderId="11" applyNumberFormat="0" applyFill="0" applyAlignment="0" applyProtection="0"/>
    <xf numFmtId="0" fontId="25" fillId="13" borderId="0" applyNumberFormat="0" applyBorder="0" applyAlignment="0" applyProtection="0"/>
    <xf numFmtId="0" fontId="26" fillId="0" borderId="0">
      <alignment/>
      <protection/>
    </xf>
    <xf numFmtId="0" fontId="13" fillId="0" borderId="0" applyNumberFormat="0" applyFill="0" applyBorder="0" applyAlignment="0" applyProtection="0"/>
    <xf numFmtId="0" fontId="23" fillId="0" borderId="0" applyNumberFormat="0" applyFill="0" applyBorder="0" applyAlignment="0" applyProtection="0"/>
    <xf numFmtId="0" fontId="13"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0" fontId="7" fillId="4" borderId="0" applyNumberFormat="0" applyBorder="0" applyAlignment="0" applyProtection="0"/>
  </cellStyleXfs>
  <cellXfs count="122">
    <xf numFmtId="0" fontId="0" fillId="0" borderId="0" xfId="0" applyAlignment="1">
      <alignment/>
    </xf>
    <xf numFmtId="0" fontId="29" fillId="0" borderId="0" xfId="0" applyFont="1" applyFill="1" applyAlignment="1">
      <alignment/>
    </xf>
    <xf numFmtId="0" fontId="31" fillId="0" borderId="0" xfId="0" applyFont="1" applyFill="1" applyAlignment="1">
      <alignment horizontal="center"/>
    </xf>
    <xf numFmtId="0" fontId="29" fillId="0" borderId="0" xfId="0" applyFont="1" applyFill="1" applyAlignment="1">
      <alignment horizontal="center"/>
    </xf>
    <xf numFmtId="209" fontId="29" fillId="0" borderId="0" xfId="0" applyNumberFormat="1" applyFont="1" applyFill="1" applyAlignment="1">
      <alignment horizontal="center"/>
    </xf>
    <xf numFmtId="209" fontId="31" fillId="0" borderId="0" xfId="0" applyNumberFormat="1" applyFont="1" applyFill="1" applyAlignment="1">
      <alignment horizontal="center"/>
    </xf>
    <xf numFmtId="207" fontId="31" fillId="0" borderId="0" xfId="0" applyNumberFormat="1" applyFont="1" applyFill="1" applyAlignment="1">
      <alignment horizontal="center"/>
    </xf>
    <xf numFmtId="210" fontId="31" fillId="0" borderId="0" xfId="0" applyNumberFormat="1" applyFont="1" applyFill="1" applyAlignment="1">
      <alignment horizontal="center"/>
    </xf>
    <xf numFmtId="210" fontId="32" fillId="0" borderId="0" xfId="0" applyNumberFormat="1" applyFont="1" applyFill="1" applyAlignment="1">
      <alignment horizontal="center"/>
    </xf>
    <xf numFmtId="209" fontId="30" fillId="0" borderId="0" xfId="0" applyNumberFormat="1" applyFont="1" applyFill="1" applyAlignment="1">
      <alignment horizontal="center"/>
    </xf>
    <xf numFmtId="0" fontId="33" fillId="0" borderId="0" xfId="0" applyFont="1" applyFill="1" applyAlignment="1">
      <alignment horizontal="center"/>
    </xf>
    <xf numFmtId="0" fontId="29" fillId="0" borderId="12" xfId="0" applyNumberFormat="1" applyFont="1" applyFill="1" applyBorder="1" applyAlignment="1" applyProtection="1">
      <alignment horizontal="center" vertical="center" wrapText="1"/>
      <protection/>
    </xf>
    <xf numFmtId="0" fontId="34" fillId="0" borderId="0" xfId="0" applyFont="1" applyFill="1" applyAlignment="1">
      <alignment/>
    </xf>
    <xf numFmtId="0" fontId="31" fillId="0" borderId="0" xfId="0" applyFont="1" applyFill="1" applyAlignment="1">
      <alignment/>
    </xf>
    <xf numFmtId="0" fontId="29" fillId="0" borderId="0" xfId="106" applyNumberFormat="1" applyFont="1" applyFill="1" applyAlignment="1" applyProtection="1">
      <alignment/>
      <protection/>
    </xf>
    <xf numFmtId="0" fontId="29" fillId="0" borderId="0" xfId="106" applyNumberFormat="1" applyFont="1" applyFill="1" applyAlignment="1" applyProtection="1">
      <alignment wrapText="1"/>
      <protection/>
    </xf>
    <xf numFmtId="0" fontId="29" fillId="0" borderId="0" xfId="0" applyFont="1" applyFill="1" applyAlignment="1">
      <alignment/>
    </xf>
    <xf numFmtId="0" fontId="30" fillId="0" borderId="0" xfId="106" applyNumberFormat="1" applyFont="1" applyFill="1" applyAlignment="1" applyProtection="1">
      <alignment/>
      <protection/>
    </xf>
    <xf numFmtId="0" fontId="30" fillId="0" borderId="13" xfId="106" applyNumberFormat="1" applyFont="1" applyFill="1" applyBorder="1" applyAlignment="1" applyProtection="1">
      <alignment/>
      <protection/>
    </xf>
    <xf numFmtId="0" fontId="30" fillId="0" borderId="13" xfId="106" applyNumberFormat="1" applyFont="1" applyFill="1" applyBorder="1" applyAlignment="1" applyProtection="1">
      <alignment horizontal="center" vertical="center"/>
      <protection/>
    </xf>
    <xf numFmtId="0" fontId="29" fillId="0" borderId="13" xfId="106" applyNumberFormat="1" applyFont="1" applyFill="1" applyBorder="1" applyAlignment="1" applyProtection="1">
      <alignment horizontal="center" vertical="center"/>
      <protection/>
    </xf>
    <xf numFmtId="0" fontId="29" fillId="0" borderId="14" xfId="106" applyNumberFormat="1" applyFont="1" applyFill="1" applyBorder="1" applyAlignment="1" applyProtection="1">
      <alignment horizontal="center" wrapText="1"/>
      <protection/>
    </xf>
    <xf numFmtId="0" fontId="30" fillId="0" borderId="14" xfId="0" applyNumberFormat="1" applyFont="1" applyFill="1" applyBorder="1" applyAlignment="1" applyProtection="1">
      <alignment vertical="center" wrapText="1"/>
      <protection/>
    </xf>
    <xf numFmtId="0" fontId="31" fillId="0" borderId="0" xfId="0" applyFont="1" applyFill="1" applyAlignment="1">
      <alignment/>
    </xf>
    <xf numFmtId="0" fontId="33" fillId="0" borderId="0" xfId="0" applyFont="1" applyFill="1" applyAlignment="1">
      <alignment/>
    </xf>
    <xf numFmtId="0" fontId="29" fillId="0" borderId="15" xfId="0" applyNumberFormat="1" applyFont="1" applyFill="1" applyBorder="1" applyAlignment="1" applyProtection="1">
      <alignment horizontal="center" vertical="center" wrapText="1"/>
      <protection/>
    </xf>
    <xf numFmtId="0" fontId="30" fillId="0" borderId="14" xfId="106" applyNumberFormat="1" applyFont="1" applyFill="1" applyBorder="1" applyAlignment="1" applyProtection="1">
      <alignment horizontal="center" wrapText="1"/>
      <protection/>
    </xf>
    <xf numFmtId="0" fontId="30" fillId="0" borderId="14" xfId="106" applyNumberFormat="1" applyFont="1" applyFill="1" applyBorder="1" applyAlignment="1" applyProtection="1">
      <alignment horizontal="left" wrapText="1"/>
      <protection/>
    </xf>
    <xf numFmtId="0" fontId="35" fillId="0" borderId="14" xfId="106" applyNumberFormat="1" applyFont="1" applyFill="1" applyBorder="1" applyAlignment="1" applyProtection="1">
      <alignment horizontal="center" wrapText="1"/>
      <protection/>
    </xf>
    <xf numFmtId="0" fontId="35" fillId="0" borderId="14" xfId="106" applyNumberFormat="1" applyFont="1" applyFill="1" applyBorder="1" applyAlignment="1" applyProtection="1">
      <alignment wrapText="1"/>
      <protection/>
    </xf>
    <xf numFmtId="0" fontId="32" fillId="0" borderId="0" xfId="0" applyFont="1" applyFill="1" applyAlignment="1">
      <alignment/>
    </xf>
    <xf numFmtId="1" fontId="29" fillId="0" borderId="14" xfId="0" applyNumberFormat="1" applyFont="1" applyFill="1" applyBorder="1" applyAlignment="1">
      <alignment horizontal="center" wrapText="1"/>
    </xf>
    <xf numFmtId="2" fontId="29" fillId="0" borderId="14" xfId="0" applyNumberFormat="1" applyFont="1" applyFill="1" applyBorder="1" applyAlignment="1">
      <alignment wrapText="1"/>
    </xf>
    <xf numFmtId="0" fontId="29" fillId="0" borderId="14" xfId="106" applyNumberFormat="1" applyFont="1" applyFill="1" applyBorder="1" applyAlignment="1" applyProtection="1">
      <alignment horizontal="center"/>
      <protection/>
    </xf>
    <xf numFmtId="0" fontId="29" fillId="0" borderId="14" xfId="0" applyFont="1" applyFill="1" applyBorder="1" applyAlignment="1">
      <alignment wrapText="1"/>
    </xf>
    <xf numFmtId="0" fontId="29" fillId="0" borderId="14" xfId="106" applyNumberFormat="1" applyFont="1" applyFill="1" applyBorder="1" applyAlignment="1" applyProtection="1">
      <alignment wrapText="1"/>
      <protection/>
    </xf>
    <xf numFmtId="0" fontId="29" fillId="0" borderId="14" xfId="107" applyNumberFormat="1" applyFont="1" applyFill="1" applyBorder="1" applyAlignment="1" applyProtection="1">
      <alignment horizontal="center"/>
      <protection/>
    </xf>
    <xf numFmtId="0" fontId="29" fillId="0" borderId="14" xfId="107" applyNumberFormat="1" applyFont="1" applyFill="1" applyBorder="1" applyAlignment="1" applyProtection="1">
      <alignment horizontal="justify" wrapText="1"/>
      <protection/>
    </xf>
    <xf numFmtId="0" fontId="43" fillId="0" borderId="14" xfId="0" applyFont="1" applyFill="1" applyBorder="1" applyAlignment="1">
      <alignment horizontal="center" wrapText="1"/>
    </xf>
    <xf numFmtId="0" fontId="43" fillId="0" borderId="14" xfId="0" applyFont="1" applyFill="1" applyBorder="1" applyAlignment="1">
      <alignment wrapText="1"/>
    </xf>
    <xf numFmtId="0" fontId="29" fillId="0" borderId="14" xfId="0" applyFont="1" applyFill="1" applyBorder="1" applyAlignment="1">
      <alignment horizontal="center" wrapText="1"/>
    </xf>
    <xf numFmtId="0" fontId="29" fillId="0" borderId="14" xfId="0" applyFont="1" applyFill="1" applyBorder="1" applyAlignment="1">
      <alignment horizontal="justify" wrapText="1"/>
    </xf>
    <xf numFmtId="0" fontId="29" fillId="0" borderId="14" xfId="0" applyNumberFormat="1" applyFont="1" applyFill="1" applyBorder="1" applyAlignment="1" applyProtection="1">
      <alignment horizontal="center"/>
      <protection/>
    </xf>
    <xf numFmtId="0" fontId="29" fillId="0" borderId="14" xfId="0" applyNumberFormat="1" applyFont="1" applyFill="1" applyBorder="1" applyAlignment="1" applyProtection="1">
      <alignment horizontal="justify" wrapText="1"/>
      <protection/>
    </xf>
    <xf numFmtId="0" fontId="29" fillId="0" borderId="14" xfId="0" applyNumberFormat="1" applyFont="1" applyFill="1" applyBorder="1" applyAlignment="1" applyProtection="1">
      <alignment horizontal="left" wrapText="1"/>
      <protection/>
    </xf>
    <xf numFmtId="0" fontId="30" fillId="0" borderId="14" xfId="0" applyNumberFormat="1" applyFont="1" applyFill="1" applyBorder="1" applyAlignment="1" applyProtection="1">
      <alignment horizontal="center"/>
      <protection/>
    </xf>
    <xf numFmtId="0" fontId="30" fillId="0" borderId="14" xfId="0" applyNumberFormat="1" applyFont="1" applyFill="1" applyBorder="1" applyAlignment="1" applyProtection="1">
      <alignment horizontal="left" wrapText="1"/>
      <protection/>
    </xf>
    <xf numFmtId="0" fontId="29" fillId="0" borderId="14" xfId="106" applyNumberFormat="1" applyFont="1" applyFill="1" applyBorder="1" applyAlignment="1" applyProtection="1">
      <alignment horizontal="left" wrapText="1"/>
      <protection/>
    </xf>
    <xf numFmtId="0" fontId="29" fillId="0" borderId="14" xfId="0" applyFont="1" applyFill="1" applyBorder="1" applyAlignment="1">
      <alignment horizontal="center"/>
    </xf>
    <xf numFmtId="0" fontId="29" fillId="0" borderId="14" xfId="0" applyNumberFormat="1" applyFont="1" applyFill="1" applyBorder="1" applyAlignment="1" applyProtection="1">
      <alignment wrapText="1"/>
      <protection/>
    </xf>
    <xf numFmtId="0" fontId="43" fillId="0" borderId="14" xfId="0" applyNumberFormat="1" applyFont="1" applyFill="1" applyBorder="1" applyAlignment="1" applyProtection="1">
      <alignment wrapText="1"/>
      <protection/>
    </xf>
    <xf numFmtId="208" fontId="29" fillId="0" borderId="0" xfId="0" applyNumberFormat="1" applyFont="1" applyFill="1" applyAlignment="1">
      <alignment horizontal="center"/>
    </xf>
    <xf numFmtId="0" fontId="33" fillId="0" borderId="0" xfId="0" applyFont="1" applyFill="1" applyAlignment="1">
      <alignment/>
    </xf>
    <xf numFmtId="0" fontId="35" fillId="0" borderId="14" xfId="107" applyNumberFormat="1" applyFont="1" applyFill="1" applyBorder="1" applyAlignment="1" applyProtection="1">
      <alignment horizontal="center"/>
      <protection/>
    </xf>
    <xf numFmtId="0" fontId="35" fillId="0" borderId="14" xfId="107" applyNumberFormat="1" applyFont="1" applyFill="1" applyBorder="1" applyAlignment="1" applyProtection="1">
      <alignment horizontal="justify" wrapText="1"/>
      <protection/>
    </xf>
    <xf numFmtId="0" fontId="48" fillId="0" borderId="14" xfId="0" applyFont="1" applyFill="1" applyBorder="1" applyAlignment="1">
      <alignment wrapText="1"/>
    </xf>
    <xf numFmtId="0" fontId="34" fillId="0" borderId="14" xfId="106" applyNumberFormat="1" applyFont="1" applyFill="1" applyBorder="1" applyAlignment="1" applyProtection="1">
      <alignment horizontal="center" wrapText="1"/>
      <protection/>
    </xf>
    <xf numFmtId="0" fontId="36" fillId="0" borderId="14" xfId="106" applyFont="1" applyFill="1" applyBorder="1" applyAlignment="1">
      <alignment wrapText="1"/>
      <protection/>
    </xf>
    <xf numFmtId="4" fontId="30" fillId="0" borderId="0" xfId="0" applyNumberFormat="1" applyFont="1" applyFill="1" applyAlignment="1">
      <alignment horizontal="center"/>
    </xf>
    <xf numFmtId="4" fontId="29" fillId="0" borderId="0" xfId="0" applyNumberFormat="1" applyFont="1" applyFill="1" applyAlignment="1">
      <alignment horizontal="center"/>
    </xf>
    <xf numFmtId="0" fontId="44" fillId="0" borderId="14" xfId="0" applyFont="1" applyFill="1" applyBorder="1" applyAlignment="1">
      <alignment horizontal="center" wrapText="1"/>
    </xf>
    <xf numFmtId="2" fontId="44" fillId="0" borderId="14" xfId="0" applyNumberFormat="1" applyFont="1" applyFill="1" applyBorder="1" applyAlignment="1" applyProtection="1">
      <alignment wrapText="1"/>
      <protection/>
    </xf>
    <xf numFmtId="0" fontId="44" fillId="0" borderId="14" xfId="0" applyNumberFormat="1" applyFont="1" applyFill="1" applyBorder="1" applyAlignment="1" applyProtection="1">
      <alignment wrapText="1"/>
      <protection/>
    </xf>
    <xf numFmtId="0" fontId="45" fillId="0" borderId="14" xfId="0" applyNumberFormat="1" applyFont="1" applyFill="1" applyBorder="1" applyAlignment="1" applyProtection="1">
      <alignment wrapText="1"/>
      <protection/>
    </xf>
    <xf numFmtId="0" fontId="34" fillId="0" borderId="0" xfId="0" applyFont="1" applyFill="1" applyAlignment="1">
      <alignment/>
    </xf>
    <xf numFmtId="0" fontId="34" fillId="0" borderId="0" xfId="0" applyFont="1" applyFill="1" applyAlignment="1">
      <alignment/>
    </xf>
    <xf numFmtId="0" fontId="40" fillId="0" borderId="14" xfId="106" applyNumberFormat="1" applyFont="1" applyFill="1" applyBorder="1" applyAlignment="1" applyProtection="1">
      <alignment horizontal="center" wrapText="1"/>
      <protection/>
    </xf>
    <xf numFmtId="0" fontId="40" fillId="0" borderId="14" xfId="106" applyNumberFormat="1" applyFont="1" applyFill="1" applyBorder="1" applyAlignment="1" applyProtection="1">
      <alignment wrapText="1"/>
      <protection/>
    </xf>
    <xf numFmtId="3" fontId="32" fillId="0" borderId="0" xfId="0" applyNumberFormat="1" applyFont="1" applyFill="1" applyAlignment="1">
      <alignment/>
    </xf>
    <xf numFmtId="0" fontId="44" fillId="0" borderId="0" xfId="0" applyFont="1" applyAlignment="1">
      <alignment/>
    </xf>
    <xf numFmtId="3" fontId="31" fillId="0" borderId="0" xfId="0" applyNumberFormat="1" applyFont="1" applyFill="1" applyAlignment="1">
      <alignment/>
    </xf>
    <xf numFmtId="4" fontId="29" fillId="0" borderId="0" xfId="0" applyNumberFormat="1" applyFont="1" applyFill="1" applyAlignment="1">
      <alignment/>
    </xf>
    <xf numFmtId="4" fontId="29" fillId="0" borderId="0" xfId="0" applyNumberFormat="1" applyFont="1" applyAlignment="1">
      <alignment/>
    </xf>
    <xf numFmtId="4" fontId="44" fillId="0" borderId="0" xfId="0" applyNumberFormat="1" applyFont="1" applyAlignment="1">
      <alignment/>
    </xf>
    <xf numFmtId="4" fontId="31" fillId="0" borderId="0" xfId="0" applyNumberFormat="1" applyFont="1" applyFill="1" applyAlignment="1">
      <alignment/>
    </xf>
    <xf numFmtId="0" fontId="37" fillId="0" borderId="0" xfId="0" applyFont="1" applyFill="1" applyAlignment="1">
      <alignment/>
    </xf>
    <xf numFmtId="4" fontId="29" fillId="0" borderId="0" xfId="0" applyNumberFormat="1" applyFont="1" applyFill="1" applyAlignment="1">
      <alignment horizontal="right"/>
    </xf>
    <xf numFmtId="4" fontId="33" fillId="0" borderId="0" xfId="0" applyNumberFormat="1" applyFont="1" applyFill="1" applyAlignment="1">
      <alignment/>
    </xf>
    <xf numFmtId="4" fontId="32" fillId="0" borderId="0" xfId="0" applyNumberFormat="1" applyFont="1" applyFill="1" applyAlignment="1">
      <alignment/>
    </xf>
    <xf numFmtId="0" fontId="31" fillId="0" borderId="12" xfId="0" applyFont="1" applyFill="1" applyBorder="1" applyAlignment="1">
      <alignment/>
    </xf>
    <xf numFmtId="3" fontId="33" fillId="0" borderId="0" xfId="0" applyNumberFormat="1" applyFont="1" applyFill="1" applyAlignment="1">
      <alignment/>
    </xf>
    <xf numFmtId="0" fontId="44" fillId="0" borderId="14" xfId="0" applyNumberFormat="1" applyFont="1" applyFill="1" applyBorder="1" applyAlignment="1" applyProtection="1">
      <alignment vertical="top" wrapText="1"/>
      <protection/>
    </xf>
    <xf numFmtId="0" fontId="45" fillId="0" borderId="14" xfId="0" applyNumberFormat="1" applyFont="1" applyFill="1" applyBorder="1" applyAlignment="1" applyProtection="1">
      <alignment vertical="top" wrapText="1"/>
      <protection/>
    </xf>
    <xf numFmtId="0" fontId="44" fillId="0" borderId="14" xfId="0" applyFont="1" applyFill="1" applyBorder="1" applyAlignment="1">
      <alignment horizontal="center" vertical="top" wrapText="1"/>
    </xf>
    <xf numFmtId="0" fontId="44" fillId="0" borderId="14" xfId="0" applyNumberFormat="1" applyFont="1" applyFill="1" applyBorder="1" applyAlignment="1">
      <alignment vertical="center" wrapText="1"/>
    </xf>
    <xf numFmtId="224" fontId="29" fillId="0" borderId="14" xfId="123" applyNumberFormat="1" applyFont="1" applyFill="1" applyBorder="1" applyAlignment="1" applyProtection="1">
      <alignment horizontal="right" vertical="center" wrapText="1"/>
      <protection/>
    </xf>
    <xf numFmtId="224" fontId="43" fillId="0" borderId="14" xfId="123" applyNumberFormat="1" applyFont="1" applyFill="1" applyBorder="1" applyAlignment="1">
      <alignment horizontal="right" vertical="center" wrapText="1"/>
    </xf>
    <xf numFmtId="223" fontId="30" fillId="0" borderId="14" xfId="123" applyNumberFormat="1" applyFont="1" applyFill="1" applyBorder="1" applyAlignment="1" applyProtection="1">
      <alignment horizontal="right" vertical="center" wrapText="1"/>
      <protection/>
    </xf>
    <xf numFmtId="223" fontId="39" fillId="0" borderId="14" xfId="123" applyNumberFormat="1" applyFont="1" applyFill="1" applyBorder="1" applyAlignment="1">
      <alignment horizontal="right" vertical="center" wrapText="1"/>
    </xf>
    <xf numFmtId="3" fontId="39" fillId="0" borderId="14" xfId="106" applyNumberFormat="1" applyFont="1" applyFill="1" applyBorder="1" applyAlignment="1">
      <alignment horizontal="right" vertical="center" wrapText="1"/>
      <protection/>
    </xf>
    <xf numFmtId="223" fontId="40" fillId="0" borderId="14" xfId="123" applyNumberFormat="1" applyFont="1" applyFill="1" applyBorder="1" applyAlignment="1" applyProtection="1">
      <alignment horizontal="right" vertical="center" wrapText="1"/>
      <protection/>
    </xf>
    <xf numFmtId="223" fontId="41" fillId="0" borderId="14" xfId="123" applyNumberFormat="1" applyFont="1" applyFill="1" applyBorder="1" applyAlignment="1">
      <alignment horizontal="right" vertical="center" wrapText="1"/>
    </xf>
    <xf numFmtId="1" fontId="42" fillId="0" borderId="14" xfId="106" applyNumberFormat="1" applyFont="1" applyFill="1" applyBorder="1" applyAlignment="1">
      <alignment horizontal="right" vertical="center" wrapText="1"/>
      <protection/>
    </xf>
    <xf numFmtId="3" fontId="42" fillId="0" borderId="14" xfId="106" applyNumberFormat="1" applyFont="1" applyFill="1" applyBorder="1" applyAlignment="1">
      <alignment horizontal="right" vertical="center" wrapText="1"/>
      <protection/>
    </xf>
    <xf numFmtId="1" fontId="29" fillId="0" borderId="14" xfId="106" applyNumberFormat="1" applyFont="1" applyFill="1" applyBorder="1" applyAlignment="1" applyProtection="1">
      <alignment horizontal="right" vertical="center" wrapText="1"/>
      <protection/>
    </xf>
    <xf numFmtId="3" fontId="29" fillId="0" borderId="14" xfId="106" applyNumberFormat="1" applyFont="1" applyFill="1" applyBorder="1" applyAlignment="1" applyProtection="1">
      <alignment horizontal="right" vertical="center" wrapText="1"/>
      <protection/>
    </xf>
    <xf numFmtId="223" fontId="29" fillId="0" borderId="14" xfId="123" applyNumberFormat="1" applyFont="1" applyFill="1" applyBorder="1" applyAlignment="1" applyProtection="1">
      <alignment horizontal="right" vertical="center" wrapText="1"/>
      <protection/>
    </xf>
    <xf numFmtId="223" fontId="43" fillId="0" borderId="14" xfId="123" applyNumberFormat="1" applyFont="1" applyFill="1" applyBorder="1" applyAlignment="1">
      <alignment horizontal="right" vertical="center" wrapText="1"/>
    </xf>
    <xf numFmtId="1" fontId="43" fillId="0" borderId="14" xfId="106" applyNumberFormat="1" applyFont="1" applyFill="1" applyBorder="1" applyAlignment="1">
      <alignment horizontal="right" vertical="center" wrapText="1"/>
      <protection/>
    </xf>
    <xf numFmtId="3" fontId="43" fillId="0" borderId="14" xfId="106" applyNumberFormat="1" applyFont="1" applyFill="1" applyBorder="1" applyAlignment="1">
      <alignment horizontal="right" vertical="center" wrapText="1"/>
      <protection/>
    </xf>
    <xf numFmtId="1" fontId="35" fillId="0" borderId="14" xfId="106" applyNumberFormat="1" applyFont="1" applyFill="1" applyBorder="1" applyAlignment="1" applyProtection="1">
      <alignment horizontal="right" vertical="center" wrapText="1"/>
      <protection/>
    </xf>
    <xf numFmtId="3" fontId="35" fillId="0" borderId="14" xfId="106" applyNumberFormat="1" applyFont="1" applyFill="1" applyBorder="1" applyAlignment="1" applyProtection="1">
      <alignment horizontal="right" vertical="center" wrapText="1"/>
      <protection/>
    </xf>
    <xf numFmtId="3" fontId="40" fillId="0" borderId="14" xfId="106" applyNumberFormat="1" applyFont="1" applyFill="1" applyBorder="1" applyAlignment="1" applyProtection="1">
      <alignment horizontal="right" vertical="center" wrapText="1"/>
      <protection/>
    </xf>
    <xf numFmtId="1" fontId="39" fillId="0" borderId="14" xfId="106" applyNumberFormat="1" applyFont="1" applyFill="1" applyBorder="1" applyAlignment="1">
      <alignment horizontal="right" vertical="center" wrapText="1"/>
      <protection/>
    </xf>
    <xf numFmtId="1" fontId="30" fillId="0" borderId="14" xfId="106" applyNumberFormat="1" applyFont="1" applyFill="1" applyBorder="1" applyAlignment="1" applyProtection="1">
      <alignment horizontal="right" vertical="center" wrapText="1"/>
      <protection/>
    </xf>
    <xf numFmtId="3" fontId="30" fillId="0" borderId="14" xfId="106" applyNumberFormat="1" applyFont="1" applyFill="1" applyBorder="1" applyAlignment="1" applyProtection="1">
      <alignment horizontal="right" vertical="center" wrapText="1"/>
      <protection/>
    </xf>
    <xf numFmtId="223" fontId="42" fillId="0" borderId="14" xfId="123" applyNumberFormat="1" applyFont="1" applyFill="1" applyBorder="1" applyAlignment="1">
      <alignment horizontal="right" vertical="center" wrapText="1"/>
    </xf>
    <xf numFmtId="1" fontId="41" fillId="0" borderId="14" xfId="106" applyNumberFormat="1" applyFont="1" applyFill="1" applyBorder="1" applyAlignment="1">
      <alignment horizontal="right" vertical="center" wrapText="1"/>
      <protection/>
    </xf>
    <xf numFmtId="3" fontId="41" fillId="0" borderId="14" xfId="106" applyNumberFormat="1" applyFont="1" applyFill="1" applyBorder="1" applyAlignment="1">
      <alignment horizontal="right" vertical="center" wrapText="1"/>
      <protection/>
    </xf>
    <xf numFmtId="223" fontId="44" fillId="0" borderId="14" xfId="123" applyNumberFormat="1" applyFont="1" applyFill="1" applyBorder="1" applyAlignment="1" applyProtection="1">
      <alignment horizontal="right" vertical="center" wrapText="1"/>
      <protection/>
    </xf>
    <xf numFmtId="223" fontId="45" fillId="0" borderId="14" xfId="123" applyNumberFormat="1" applyFont="1" applyFill="1" applyBorder="1" applyAlignment="1">
      <alignment horizontal="right" vertical="center" wrapText="1"/>
    </xf>
    <xf numFmtId="223" fontId="36" fillId="0" borderId="14" xfId="123" applyNumberFormat="1" applyFont="1" applyFill="1" applyBorder="1" applyAlignment="1" applyProtection="1">
      <alignment horizontal="right" vertical="center" wrapText="1"/>
      <protection/>
    </xf>
    <xf numFmtId="1" fontId="36" fillId="0" borderId="14" xfId="106" applyNumberFormat="1" applyFont="1" applyFill="1" applyBorder="1" applyAlignment="1" applyProtection="1">
      <alignment horizontal="right" vertical="center" wrapText="1"/>
      <protection/>
    </xf>
    <xf numFmtId="224" fontId="40" fillId="0" borderId="14" xfId="123" applyNumberFormat="1" applyFont="1" applyFill="1" applyBorder="1" applyAlignment="1" applyProtection="1">
      <alignment horizontal="right" vertical="center" wrapText="1"/>
      <protection/>
    </xf>
    <xf numFmtId="224" fontId="30" fillId="0" borderId="14" xfId="123" applyNumberFormat="1" applyFont="1" applyFill="1" applyBorder="1" applyAlignment="1" applyProtection="1">
      <alignment horizontal="right" vertical="center" wrapText="1"/>
      <protection/>
    </xf>
    <xf numFmtId="223" fontId="36" fillId="0" borderId="14" xfId="106" applyNumberFormat="1" applyFont="1" applyFill="1" applyBorder="1" applyAlignment="1" applyProtection="1">
      <alignment horizontal="right" vertical="center" wrapText="1"/>
      <protection/>
    </xf>
    <xf numFmtId="0" fontId="29" fillId="0" borderId="0" xfId="106" applyNumberFormat="1" applyFont="1" applyFill="1" applyAlignment="1" applyProtection="1">
      <alignment horizontal="center" vertical="top"/>
      <protection/>
    </xf>
    <xf numFmtId="0" fontId="34" fillId="0" borderId="0" xfId="0" applyFont="1" applyFill="1" applyBorder="1" applyAlignment="1">
      <alignment horizontal="left" wrapText="1"/>
    </xf>
    <xf numFmtId="0" fontId="34" fillId="0" borderId="0" xfId="0" applyFont="1" applyFill="1" applyAlignment="1">
      <alignment horizontal="left" wrapText="1"/>
    </xf>
    <xf numFmtId="0" fontId="29" fillId="0" borderId="12" xfId="0" applyNumberFormat="1" applyFont="1" applyFill="1" applyBorder="1" applyAlignment="1" applyProtection="1">
      <alignment horizontal="center" vertical="center" wrapText="1"/>
      <protection/>
    </xf>
    <xf numFmtId="0" fontId="37" fillId="0" borderId="0" xfId="106" applyNumberFormat="1" applyFont="1" applyFill="1" applyAlignment="1" applyProtection="1">
      <alignment horizontal="center" vertical="center"/>
      <protection/>
    </xf>
    <xf numFmtId="0" fontId="38" fillId="0" borderId="0" xfId="106" applyNumberFormat="1" applyFont="1" applyFill="1" applyAlignment="1" applyProtection="1">
      <alignment horizontal="center"/>
      <protection/>
    </xf>
  </cellXfs>
  <cellStyles count="112">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Обычный 3" xfId="105"/>
    <cellStyle name="Обычный_Лист1" xfId="106"/>
    <cellStyle name="Обычный_Лист1_1" xfId="107"/>
    <cellStyle name="Followed Hyperlink" xfId="108"/>
    <cellStyle name="Підсумок" xfId="109"/>
    <cellStyle name="Плохой" xfId="110"/>
    <cellStyle name="Поганий" xfId="111"/>
    <cellStyle name="Пояснение" xfId="112"/>
    <cellStyle name="Примечание" xfId="113"/>
    <cellStyle name="Примітка" xfId="114"/>
    <cellStyle name="Percent" xfId="115"/>
    <cellStyle name="Результат" xfId="116"/>
    <cellStyle name="Связанная ячейка" xfId="117"/>
    <cellStyle name="Середній" xfId="118"/>
    <cellStyle name="Стиль 1" xfId="119"/>
    <cellStyle name="Текст попередження" xfId="120"/>
    <cellStyle name="Текст пояснення" xfId="121"/>
    <cellStyle name="Текст предупреждения" xfId="122"/>
    <cellStyle name="Comma" xfId="123"/>
    <cellStyle name="Comma [0]" xfId="124"/>
    <cellStyle name="Хороший"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64"/>
  <sheetViews>
    <sheetView tabSelected="1" zoomScale="71" zoomScaleNormal="71" zoomScaleSheetLayoutView="71" zoomScalePageLayoutView="0" workbookViewId="0" topLeftCell="A1">
      <selection activeCell="D4" sqref="D4"/>
    </sheetView>
  </sheetViews>
  <sheetFormatPr defaultColWidth="9.00390625" defaultRowHeight="12.75"/>
  <cols>
    <col min="1" max="1" width="15.75390625" style="13" customWidth="1"/>
    <col min="2" max="2" width="74.25390625" style="13" customWidth="1"/>
    <col min="3" max="3" width="26.25390625" style="2" customWidth="1"/>
    <col min="4" max="4" width="27.125" style="2" customWidth="1"/>
    <col min="5" max="5" width="25.25390625" style="2" customWidth="1"/>
    <col min="6" max="6" width="19.375" style="2" customWidth="1"/>
    <col min="7" max="7" width="21.25390625" style="23" customWidth="1"/>
    <col min="8" max="8" width="20.625" style="23" customWidth="1"/>
    <col min="9" max="9" width="15.75390625" style="23" customWidth="1"/>
    <col min="10" max="10" width="20.625" style="23" customWidth="1"/>
    <col min="11" max="11" width="11.75390625" style="23" bestFit="1" customWidth="1"/>
    <col min="12" max="16384" width="9.125" style="23" customWidth="1"/>
  </cols>
  <sheetData>
    <row r="1" spans="4:6" ht="21" customHeight="1">
      <c r="D1" s="118" t="s">
        <v>98</v>
      </c>
      <c r="E1" s="118"/>
      <c r="F1" s="118"/>
    </row>
    <row r="2" spans="1:6" ht="18.75" customHeight="1">
      <c r="A2" s="14"/>
      <c r="B2" s="14"/>
      <c r="C2" s="15"/>
      <c r="D2" s="65" t="s">
        <v>135</v>
      </c>
      <c r="E2" s="65"/>
      <c r="F2" s="65"/>
    </row>
    <row r="3" spans="1:6" ht="18.75" customHeight="1">
      <c r="A3" s="14"/>
      <c r="B3" s="14"/>
      <c r="C3" s="15"/>
      <c r="D3" s="65" t="s">
        <v>136</v>
      </c>
      <c r="E3" s="65"/>
      <c r="F3" s="65"/>
    </row>
    <row r="4" spans="1:6" ht="20.25" customHeight="1">
      <c r="A4" s="14"/>
      <c r="B4" s="14"/>
      <c r="C4" s="15"/>
      <c r="D4" s="65" t="s">
        <v>137</v>
      </c>
      <c r="E4" s="65"/>
      <c r="F4" s="65"/>
    </row>
    <row r="5" spans="1:6" ht="20.25" customHeight="1">
      <c r="A5" s="14"/>
      <c r="B5" s="14"/>
      <c r="C5" s="15"/>
      <c r="D5" s="16"/>
      <c r="E5" s="16"/>
      <c r="F5" s="16"/>
    </row>
    <row r="6" spans="1:6" ht="27.75" customHeight="1">
      <c r="A6" s="120" t="s">
        <v>103</v>
      </c>
      <c r="B6" s="120"/>
      <c r="C6" s="120"/>
      <c r="D6" s="120"/>
      <c r="E6" s="120"/>
      <c r="F6" s="120"/>
    </row>
    <row r="7" spans="1:6" s="24" customFormat="1" ht="30" customHeight="1">
      <c r="A7" s="120" t="s">
        <v>129</v>
      </c>
      <c r="B7" s="120"/>
      <c r="C7" s="120"/>
      <c r="D7" s="120"/>
      <c r="E7" s="120"/>
      <c r="F7" s="120"/>
    </row>
    <row r="8" spans="1:6" s="24" customFormat="1" ht="27" customHeight="1">
      <c r="A8" s="121">
        <v>1455700000</v>
      </c>
      <c r="B8" s="121"/>
      <c r="C8" s="121"/>
      <c r="D8" s="121"/>
      <c r="E8" s="121"/>
      <c r="F8" s="121"/>
    </row>
    <row r="9" spans="1:6" s="24" customFormat="1" ht="20.25" customHeight="1">
      <c r="A9" s="116" t="s">
        <v>104</v>
      </c>
      <c r="B9" s="116"/>
      <c r="C9" s="116"/>
      <c r="D9" s="116"/>
      <c r="E9" s="116"/>
      <c r="F9" s="116"/>
    </row>
    <row r="10" spans="1:6" s="24" customFormat="1" ht="17.25" customHeight="1">
      <c r="A10" s="17"/>
      <c r="B10" s="18"/>
      <c r="C10" s="19"/>
      <c r="D10" s="19"/>
      <c r="E10" s="19"/>
      <c r="F10" s="20" t="s">
        <v>99</v>
      </c>
    </row>
    <row r="11" spans="1:6" s="24" customFormat="1" ht="27.75" customHeight="1">
      <c r="A11" s="119" t="s">
        <v>0</v>
      </c>
      <c r="B11" s="119" t="s">
        <v>1</v>
      </c>
      <c r="C11" s="119" t="s">
        <v>94</v>
      </c>
      <c r="D11" s="119" t="s">
        <v>11</v>
      </c>
      <c r="E11" s="119" t="s">
        <v>12</v>
      </c>
      <c r="F11" s="119"/>
    </row>
    <row r="12" spans="1:6" s="24" customFormat="1" ht="57" customHeight="1">
      <c r="A12" s="119"/>
      <c r="B12" s="119"/>
      <c r="C12" s="119"/>
      <c r="D12" s="119"/>
      <c r="E12" s="11" t="s">
        <v>95</v>
      </c>
      <c r="F12" s="11" t="s">
        <v>96</v>
      </c>
    </row>
    <row r="13" spans="1:6" s="24" customFormat="1" ht="18.75">
      <c r="A13" s="25">
        <v>1</v>
      </c>
      <c r="B13" s="25">
        <v>2</v>
      </c>
      <c r="C13" s="25">
        <v>3</v>
      </c>
      <c r="D13" s="25">
        <v>4</v>
      </c>
      <c r="E13" s="25">
        <v>5</v>
      </c>
      <c r="F13" s="25">
        <v>6</v>
      </c>
    </row>
    <row r="14" spans="1:6" s="24" customFormat="1" ht="38.25" customHeight="1">
      <c r="A14" s="26">
        <v>10000000</v>
      </c>
      <c r="B14" s="27" t="s">
        <v>3</v>
      </c>
      <c r="C14" s="87">
        <f>SUM(D14:E14)</f>
        <v>749523100</v>
      </c>
      <c r="D14" s="88">
        <f>D15+D36+D55+D28</f>
        <v>749163100</v>
      </c>
      <c r="E14" s="88">
        <f>E15+E36+E55+E28+E25</f>
        <v>360000</v>
      </c>
      <c r="F14" s="89">
        <f>F15+F36+F55+F28+F25</f>
        <v>0</v>
      </c>
    </row>
    <row r="15" spans="1:6" s="30" customFormat="1" ht="37.5">
      <c r="A15" s="28">
        <v>11000000</v>
      </c>
      <c r="B15" s="29" t="s">
        <v>4</v>
      </c>
      <c r="C15" s="90">
        <f aca="true" t="shared" si="0" ref="C15:C22">SUM(D15:E15)</f>
        <v>636710000</v>
      </c>
      <c r="D15" s="91">
        <f>D16+D23</f>
        <v>636710000</v>
      </c>
      <c r="E15" s="92"/>
      <c r="F15" s="93"/>
    </row>
    <row r="16" spans="1:6" ht="21.75" customHeight="1">
      <c r="A16" s="31">
        <v>11010000</v>
      </c>
      <c r="B16" s="32" t="s">
        <v>19</v>
      </c>
      <c r="C16" s="87">
        <f>SUM(D16:E16)</f>
        <v>636688000</v>
      </c>
      <c r="D16" s="87">
        <f>D17+D18+D19+D20+D21+D22</f>
        <v>636688000</v>
      </c>
      <c r="E16" s="94"/>
      <c r="F16" s="95"/>
    </row>
    <row r="17" spans="1:6" ht="57" customHeight="1">
      <c r="A17" s="33">
        <v>11010100</v>
      </c>
      <c r="B17" s="34" t="s">
        <v>15</v>
      </c>
      <c r="C17" s="96">
        <f t="shared" si="0"/>
        <v>631401000</v>
      </c>
      <c r="D17" s="97">
        <f>631360000+41000</f>
        <v>631401000</v>
      </c>
      <c r="E17" s="98"/>
      <c r="F17" s="99"/>
    </row>
    <row r="18" spans="1:6" ht="73.5" customHeight="1">
      <c r="A18" s="33">
        <v>11010200</v>
      </c>
      <c r="B18" s="34" t="s">
        <v>16</v>
      </c>
      <c r="C18" s="85">
        <f t="shared" si="0"/>
        <v>0</v>
      </c>
      <c r="D18" s="86">
        <v>0</v>
      </c>
      <c r="E18" s="98"/>
      <c r="F18" s="99"/>
    </row>
    <row r="19" spans="1:6" ht="43.5" customHeight="1">
      <c r="A19" s="33">
        <v>11010400</v>
      </c>
      <c r="B19" s="34" t="s">
        <v>17</v>
      </c>
      <c r="C19" s="96">
        <f t="shared" si="0"/>
        <v>3500000</v>
      </c>
      <c r="D19" s="97">
        <v>3500000</v>
      </c>
      <c r="E19" s="98"/>
      <c r="F19" s="99"/>
    </row>
    <row r="20" spans="1:6" ht="45" customHeight="1">
      <c r="A20" s="33">
        <v>11010500</v>
      </c>
      <c r="B20" s="34" t="s">
        <v>18</v>
      </c>
      <c r="C20" s="96">
        <f t="shared" si="0"/>
        <v>1700000</v>
      </c>
      <c r="D20" s="96">
        <v>1700000</v>
      </c>
      <c r="E20" s="94"/>
      <c r="F20" s="95"/>
    </row>
    <row r="21" spans="1:6" ht="3.75" customHeight="1" hidden="1">
      <c r="A21" s="33">
        <v>11010900</v>
      </c>
      <c r="B21" s="34" t="s">
        <v>92</v>
      </c>
      <c r="C21" s="96">
        <f t="shared" si="0"/>
        <v>0</v>
      </c>
      <c r="D21" s="96">
        <v>0</v>
      </c>
      <c r="E21" s="94"/>
      <c r="F21" s="95"/>
    </row>
    <row r="22" spans="1:6" ht="63" customHeight="1">
      <c r="A22" s="33">
        <v>1011300</v>
      </c>
      <c r="B22" s="34" t="s">
        <v>130</v>
      </c>
      <c r="C22" s="96">
        <f t="shared" si="0"/>
        <v>87000</v>
      </c>
      <c r="D22" s="96">
        <v>87000</v>
      </c>
      <c r="E22" s="94"/>
      <c r="F22" s="95"/>
    </row>
    <row r="23" spans="1:6" ht="27" customHeight="1">
      <c r="A23" s="21">
        <v>11020000</v>
      </c>
      <c r="B23" s="35" t="s">
        <v>5</v>
      </c>
      <c r="C23" s="87">
        <f>C24</f>
        <v>22000</v>
      </c>
      <c r="D23" s="87">
        <f>D24</f>
        <v>22000</v>
      </c>
      <c r="E23" s="94"/>
      <c r="F23" s="95"/>
    </row>
    <row r="24" spans="1:6" ht="42.75" customHeight="1">
      <c r="A24" s="36">
        <v>11020200</v>
      </c>
      <c r="B24" s="37" t="s">
        <v>20</v>
      </c>
      <c r="C24" s="96">
        <f aca="true" t="shared" si="1" ref="C24:C32">SUM(D24:E24)</f>
        <v>22000</v>
      </c>
      <c r="D24" s="97">
        <v>22000</v>
      </c>
      <c r="E24" s="98"/>
      <c r="F24" s="99"/>
    </row>
    <row r="25" spans="1:6" ht="18.75" hidden="1">
      <c r="A25" s="36">
        <v>12000000</v>
      </c>
      <c r="B25" s="37" t="s">
        <v>81</v>
      </c>
      <c r="C25" s="96">
        <f t="shared" si="1"/>
        <v>0</v>
      </c>
      <c r="D25" s="97">
        <f>D26</f>
        <v>0</v>
      </c>
      <c r="E25" s="98"/>
      <c r="F25" s="99"/>
    </row>
    <row r="26" spans="1:6" ht="37.5" hidden="1">
      <c r="A26" s="36">
        <v>12020000</v>
      </c>
      <c r="B26" s="37" t="s">
        <v>82</v>
      </c>
      <c r="C26" s="96">
        <f t="shared" si="1"/>
        <v>0</v>
      </c>
      <c r="D26" s="97">
        <f>D27</f>
        <v>0</v>
      </c>
      <c r="E26" s="98"/>
      <c r="F26" s="99"/>
    </row>
    <row r="27" spans="1:6" ht="37.5" hidden="1">
      <c r="A27" s="36">
        <v>12020100</v>
      </c>
      <c r="B27" s="37" t="s">
        <v>83</v>
      </c>
      <c r="C27" s="96">
        <f t="shared" si="1"/>
        <v>0</v>
      </c>
      <c r="D27" s="97"/>
      <c r="E27" s="98"/>
      <c r="F27" s="99"/>
    </row>
    <row r="28" spans="1:6" s="30" customFormat="1" ht="31.5" customHeight="1">
      <c r="A28" s="53">
        <v>14000000</v>
      </c>
      <c r="B28" s="54" t="s">
        <v>45</v>
      </c>
      <c r="C28" s="90">
        <f t="shared" si="1"/>
        <v>20400000</v>
      </c>
      <c r="D28" s="91">
        <f>D29+D31+D33</f>
        <v>20400000</v>
      </c>
      <c r="E28" s="92"/>
      <c r="F28" s="93"/>
    </row>
    <row r="29" spans="1:6" ht="43.5" customHeight="1">
      <c r="A29" s="36">
        <v>14020000</v>
      </c>
      <c r="B29" s="37" t="s">
        <v>74</v>
      </c>
      <c r="C29" s="96">
        <f t="shared" si="1"/>
        <v>1000000</v>
      </c>
      <c r="D29" s="97">
        <f>D30</f>
        <v>1000000</v>
      </c>
      <c r="E29" s="98"/>
      <c r="F29" s="99"/>
    </row>
    <row r="30" spans="1:6" ht="21.75" customHeight="1">
      <c r="A30" s="36">
        <v>14021900</v>
      </c>
      <c r="B30" s="37" t="s">
        <v>72</v>
      </c>
      <c r="C30" s="96">
        <f t="shared" si="1"/>
        <v>1000000</v>
      </c>
      <c r="D30" s="97">
        <v>1000000</v>
      </c>
      <c r="E30" s="98"/>
      <c r="F30" s="99"/>
    </row>
    <row r="31" spans="1:6" ht="41.25" customHeight="1">
      <c r="A31" s="36">
        <v>14030000</v>
      </c>
      <c r="B31" s="37" t="s">
        <v>73</v>
      </c>
      <c r="C31" s="96">
        <f t="shared" si="1"/>
        <v>3500000</v>
      </c>
      <c r="D31" s="97">
        <f>D32</f>
        <v>3500000</v>
      </c>
      <c r="E31" s="98"/>
      <c r="F31" s="99"/>
    </row>
    <row r="32" spans="1:6" ht="26.25" customHeight="1">
      <c r="A32" s="36">
        <v>14031900</v>
      </c>
      <c r="B32" s="37" t="s">
        <v>72</v>
      </c>
      <c r="C32" s="96">
        <f t="shared" si="1"/>
        <v>3500000</v>
      </c>
      <c r="D32" s="97">
        <v>3500000</v>
      </c>
      <c r="E32" s="98"/>
      <c r="F32" s="99"/>
    </row>
    <row r="33" spans="1:6" ht="38.25" customHeight="1">
      <c r="A33" s="36">
        <v>14040000</v>
      </c>
      <c r="B33" s="37" t="s">
        <v>44</v>
      </c>
      <c r="C33" s="96">
        <f>SUM(D33:E33)</f>
        <v>15900000</v>
      </c>
      <c r="D33" s="97">
        <f>SUM(D34:D35)</f>
        <v>15900000</v>
      </c>
      <c r="E33" s="98"/>
      <c r="F33" s="99"/>
    </row>
    <row r="34" spans="1:6" ht="97.5" customHeight="1">
      <c r="A34" s="36">
        <v>14040100</v>
      </c>
      <c r="B34" s="37" t="s">
        <v>118</v>
      </c>
      <c r="C34" s="96">
        <f>SUM(D34:E34)</f>
        <v>6400000</v>
      </c>
      <c r="D34" s="97">
        <v>6400000</v>
      </c>
      <c r="E34" s="98"/>
      <c r="F34" s="99"/>
    </row>
    <row r="35" spans="1:6" ht="103.5" customHeight="1">
      <c r="A35" s="36">
        <v>14040200</v>
      </c>
      <c r="B35" s="37" t="s">
        <v>119</v>
      </c>
      <c r="C35" s="96">
        <f>SUM(D35:E35)</f>
        <v>9500000</v>
      </c>
      <c r="D35" s="97">
        <v>9500000</v>
      </c>
      <c r="E35" s="98"/>
      <c r="F35" s="99"/>
    </row>
    <row r="36" spans="1:6" s="30" customFormat="1" ht="42.75" customHeight="1">
      <c r="A36" s="28">
        <v>18000000</v>
      </c>
      <c r="B36" s="29" t="s">
        <v>111</v>
      </c>
      <c r="C36" s="90">
        <f>C37+C48+C51</f>
        <v>92053100</v>
      </c>
      <c r="D36" s="90">
        <f>D37+D48+D51</f>
        <v>92053100</v>
      </c>
      <c r="E36" s="100"/>
      <c r="F36" s="101"/>
    </row>
    <row r="37" spans="1:6" ht="25.5" customHeight="1">
      <c r="A37" s="21">
        <v>18010000</v>
      </c>
      <c r="B37" s="35" t="s">
        <v>52</v>
      </c>
      <c r="C37" s="87">
        <f>SUM(C38:C47)</f>
        <v>54320000</v>
      </c>
      <c r="D37" s="87">
        <f>SUM(D38:D47)</f>
        <v>54320000</v>
      </c>
      <c r="E37" s="94"/>
      <c r="F37" s="95"/>
    </row>
    <row r="38" spans="1:6" ht="60" customHeight="1">
      <c r="A38" s="21">
        <v>18010100</v>
      </c>
      <c r="B38" s="35" t="s">
        <v>53</v>
      </c>
      <c r="C38" s="85">
        <f aca="true" t="shared" si="2" ref="C38:C46">SUM(D38:E38)</f>
        <v>0</v>
      </c>
      <c r="D38" s="85">
        <v>0</v>
      </c>
      <c r="E38" s="94"/>
      <c r="F38" s="95"/>
    </row>
    <row r="39" spans="1:6" ht="57.75" customHeight="1">
      <c r="A39" s="21">
        <v>18010200</v>
      </c>
      <c r="B39" s="35" t="s">
        <v>69</v>
      </c>
      <c r="C39" s="96">
        <f t="shared" si="2"/>
        <v>570000</v>
      </c>
      <c r="D39" s="96">
        <v>570000</v>
      </c>
      <c r="E39" s="94"/>
      <c r="F39" s="95"/>
    </row>
    <row r="40" spans="1:6" ht="60.75" customHeight="1">
      <c r="A40" s="21">
        <v>18010300</v>
      </c>
      <c r="B40" s="35" t="s">
        <v>70</v>
      </c>
      <c r="C40" s="96">
        <f t="shared" si="2"/>
        <v>850000</v>
      </c>
      <c r="D40" s="96">
        <v>850000</v>
      </c>
      <c r="E40" s="94"/>
      <c r="F40" s="95"/>
    </row>
    <row r="41" spans="1:6" ht="57.75" customHeight="1">
      <c r="A41" s="21">
        <v>18010400</v>
      </c>
      <c r="B41" s="35" t="s">
        <v>54</v>
      </c>
      <c r="C41" s="96">
        <f t="shared" si="2"/>
        <v>2100000</v>
      </c>
      <c r="D41" s="96">
        <v>2100000</v>
      </c>
      <c r="E41" s="94"/>
      <c r="F41" s="95"/>
    </row>
    <row r="42" spans="1:6" ht="28.5" customHeight="1">
      <c r="A42" s="21">
        <v>18010500</v>
      </c>
      <c r="B42" s="35" t="s">
        <v>21</v>
      </c>
      <c r="C42" s="96">
        <f t="shared" si="2"/>
        <v>40300000</v>
      </c>
      <c r="D42" s="97">
        <v>40300000</v>
      </c>
      <c r="E42" s="98"/>
      <c r="F42" s="99"/>
    </row>
    <row r="43" spans="1:6" ht="25.5" customHeight="1">
      <c r="A43" s="21">
        <v>18010600</v>
      </c>
      <c r="B43" s="35" t="s">
        <v>22</v>
      </c>
      <c r="C43" s="96">
        <f t="shared" si="2"/>
        <v>4700000</v>
      </c>
      <c r="D43" s="97">
        <v>4700000</v>
      </c>
      <c r="E43" s="98"/>
      <c r="F43" s="99"/>
    </row>
    <row r="44" spans="1:6" ht="27.75" customHeight="1">
      <c r="A44" s="21">
        <v>18010700</v>
      </c>
      <c r="B44" s="35" t="s">
        <v>23</v>
      </c>
      <c r="C44" s="96">
        <f t="shared" si="2"/>
        <v>600000</v>
      </c>
      <c r="D44" s="97">
        <v>600000</v>
      </c>
      <c r="E44" s="98"/>
      <c r="F44" s="99"/>
    </row>
    <row r="45" spans="1:6" ht="27" customHeight="1">
      <c r="A45" s="21">
        <v>18010900</v>
      </c>
      <c r="B45" s="35" t="s">
        <v>24</v>
      </c>
      <c r="C45" s="96">
        <f t="shared" si="2"/>
        <v>5200000</v>
      </c>
      <c r="D45" s="97">
        <v>5200000</v>
      </c>
      <c r="E45" s="98"/>
      <c r="F45" s="99"/>
    </row>
    <row r="46" spans="1:7" ht="18.75" customHeight="1">
      <c r="A46" s="21">
        <v>18011000</v>
      </c>
      <c r="B46" s="35" t="s">
        <v>51</v>
      </c>
      <c r="C46" s="85">
        <f t="shared" si="2"/>
        <v>0</v>
      </c>
      <c r="D46" s="86">
        <v>0</v>
      </c>
      <c r="E46" s="98"/>
      <c r="F46" s="99"/>
      <c r="G46" s="79"/>
    </row>
    <row r="47" spans="1:6" ht="19.5" customHeight="1">
      <c r="A47" s="21">
        <v>18011100</v>
      </c>
      <c r="B47" s="35" t="s">
        <v>55</v>
      </c>
      <c r="C47" s="85">
        <f>D47+E47</f>
        <v>0</v>
      </c>
      <c r="D47" s="86">
        <v>0</v>
      </c>
      <c r="E47" s="98"/>
      <c r="F47" s="99"/>
    </row>
    <row r="48" spans="1:6" ht="24" customHeight="1">
      <c r="A48" s="21">
        <v>18030000</v>
      </c>
      <c r="B48" s="35" t="s">
        <v>78</v>
      </c>
      <c r="C48" s="87">
        <f>D48+E48</f>
        <v>33100</v>
      </c>
      <c r="D48" s="88">
        <f>SUM(D49:D50)</f>
        <v>33100</v>
      </c>
      <c r="E48" s="98"/>
      <c r="F48" s="99"/>
    </row>
    <row r="49" spans="1:6" ht="24.75" customHeight="1">
      <c r="A49" s="21">
        <v>18030100</v>
      </c>
      <c r="B49" s="35" t="s">
        <v>77</v>
      </c>
      <c r="C49" s="96">
        <f>D49+E49</f>
        <v>17000</v>
      </c>
      <c r="D49" s="97">
        <v>17000</v>
      </c>
      <c r="E49" s="98"/>
      <c r="F49" s="99"/>
    </row>
    <row r="50" spans="1:6" ht="24" customHeight="1">
      <c r="A50" s="21">
        <v>18030200</v>
      </c>
      <c r="B50" s="35" t="s">
        <v>79</v>
      </c>
      <c r="C50" s="96">
        <f>D50+E50</f>
        <v>16100</v>
      </c>
      <c r="D50" s="97">
        <v>16100</v>
      </c>
      <c r="E50" s="98"/>
      <c r="F50" s="99"/>
    </row>
    <row r="51" spans="1:6" ht="27" customHeight="1">
      <c r="A51" s="38" t="s">
        <v>34</v>
      </c>
      <c r="B51" s="39" t="s">
        <v>35</v>
      </c>
      <c r="C51" s="87">
        <f>SUM(C52:C54)</f>
        <v>37700000</v>
      </c>
      <c r="D51" s="87">
        <f>SUM(D52:D54)</f>
        <v>37700000</v>
      </c>
      <c r="E51" s="94"/>
      <c r="F51" s="95"/>
    </row>
    <row r="52" spans="1:6" ht="20.25" customHeight="1">
      <c r="A52" s="38" t="s">
        <v>30</v>
      </c>
      <c r="B52" s="39" t="s">
        <v>31</v>
      </c>
      <c r="C52" s="96">
        <f aca="true" t="shared" si="3" ref="C52:C61">SUM(D52:E52)</f>
        <v>10000000</v>
      </c>
      <c r="D52" s="97">
        <v>10000000</v>
      </c>
      <c r="E52" s="98"/>
      <c r="F52" s="99"/>
    </row>
    <row r="53" spans="1:6" ht="30" customHeight="1">
      <c r="A53" s="38" t="s">
        <v>32</v>
      </c>
      <c r="B53" s="39" t="s">
        <v>33</v>
      </c>
      <c r="C53" s="96">
        <f t="shared" si="3"/>
        <v>24500000</v>
      </c>
      <c r="D53" s="97">
        <v>24500000</v>
      </c>
      <c r="E53" s="98"/>
      <c r="F53" s="99"/>
    </row>
    <row r="54" spans="1:6" ht="75.75" customHeight="1">
      <c r="A54" s="38">
        <v>18050500</v>
      </c>
      <c r="B54" s="39" t="s">
        <v>101</v>
      </c>
      <c r="C54" s="96">
        <f t="shared" si="3"/>
        <v>3200000</v>
      </c>
      <c r="D54" s="97">
        <v>3200000</v>
      </c>
      <c r="E54" s="98"/>
      <c r="F54" s="99"/>
    </row>
    <row r="55" spans="1:6" s="30" customFormat="1" ht="22.5" customHeight="1">
      <c r="A55" s="28">
        <v>19000000</v>
      </c>
      <c r="B55" s="29" t="s">
        <v>6</v>
      </c>
      <c r="C55" s="90">
        <f t="shared" si="3"/>
        <v>360000</v>
      </c>
      <c r="D55" s="113">
        <f>D56</f>
        <v>0</v>
      </c>
      <c r="E55" s="90">
        <f>E56</f>
        <v>360000</v>
      </c>
      <c r="F55" s="102">
        <f>F56</f>
        <v>0</v>
      </c>
    </row>
    <row r="56" spans="1:6" ht="24" customHeight="1">
      <c r="A56" s="38" t="s">
        <v>36</v>
      </c>
      <c r="B56" s="39" t="s">
        <v>37</v>
      </c>
      <c r="C56" s="87">
        <f t="shared" si="3"/>
        <v>360000</v>
      </c>
      <c r="D56" s="114">
        <f>SUM(D57:D59)</f>
        <v>0</v>
      </c>
      <c r="E56" s="96">
        <f>SUM(E57:E59)</f>
        <v>360000</v>
      </c>
      <c r="F56" s="95">
        <f>F57+F58+F59</f>
        <v>0</v>
      </c>
    </row>
    <row r="57" spans="1:6" ht="74.25" customHeight="1">
      <c r="A57" s="38" t="s">
        <v>57</v>
      </c>
      <c r="B57" s="39" t="s">
        <v>100</v>
      </c>
      <c r="C57" s="96">
        <f>SUM(D57:E57)</f>
        <v>9000</v>
      </c>
      <c r="D57" s="97"/>
      <c r="E57" s="97">
        <v>9000</v>
      </c>
      <c r="F57" s="99"/>
    </row>
    <row r="58" spans="1:6" ht="37.5">
      <c r="A58" s="38">
        <v>19010200</v>
      </c>
      <c r="B58" s="39" t="s">
        <v>58</v>
      </c>
      <c r="C58" s="96">
        <f t="shared" si="3"/>
        <v>341000</v>
      </c>
      <c r="D58" s="97"/>
      <c r="E58" s="97">
        <v>341000</v>
      </c>
      <c r="F58" s="99"/>
    </row>
    <row r="59" spans="1:6" ht="57" customHeight="1">
      <c r="A59" s="38" t="s">
        <v>60</v>
      </c>
      <c r="B59" s="39" t="s">
        <v>59</v>
      </c>
      <c r="C59" s="96">
        <f t="shared" si="3"/>
        <v>10000</v>
      </c>
      <c r="D59" s="97"/>
      <c r="E59" s="97">
        <v>10000</v>
      </c>
      <c r="F59" s="99"/>
    </row>
    <row r="60" spans="1:6" ht="24.75" customHeight="1">
      <c r="A60" s="26">
        <v>20000000</v>
      </c>
      <c r="B60" s="27" t="s">
        <v>7</v>
      </c>
      <c r="C60" s="87">
        <f t="shared" si="3"/>
        <v>15470762</v>
      </c>
      <c r="D60" s="88">
        <f>D61+D66+D81+D78</f>
        <v>2480000</v>
      </c>
      <c r="E60" s="88">
        <f>E61+E66+E81+E78</f>
        <v>12990762</v>
      </c>
      <c r="F60" s="89">
        <f>F61+F66+F81+F78</f>
        <v>0</v>
      </c>
    </row>
    <row r="61" spans="1:6" s="30" customFormat="1" ht="24" customHeight="1">
      <c r="A61" s="28">
        <v>21000000</v>
      </c>
      <c r="B61" s="29" t="s">
        <v>8</v>
      </c>
      <c r="C61" s="90">
        <f t="shared" si="3"/>
        <v>239000</v>
      </c>
      <c r="D61" s="90">
        <f>D62+D63</f>
        <v>239000</v>
      </c>
      <c r="E61" s="100"/>
      <c r="F61" s="101"/>
    </row>
    <row r="62" spans="1:7" ht="40.5" customHeight="1" hidden="1">
      <c r="A62" s="21">
        <v>21050000</v>
      </c>
      <c r="B62" s="35" t="s">
        <v>75</v>
      </c>
      <c r="C62" s="96">
        <f aca="true" t="shared" si="4" ref="C62:C86">SUM(D62:E62)</f>
        <v>0</v>
      </c>
      <c r="D62" s="96"/>
      <c r="E62" s="94"/>
      <c r="F62" s="95"/>
      <c r="G62" s="79"/>
    </row>
    <row r="63" spans="1:6" ht="24" customHeight="1">
      <c r="A63" s="21">
        <v>21080000</v>
      </c>
      <c r="B63" s="35" t="s">
        <v>38</v>
      </c>
      <c r="C63" s="96">
        <f>SUM(D63:E63)</f>
        <v>239000</v>
      </c>
      <c r="D63" s="96">
        <f>SUM(D64:D65)</f>
        <v>239000</v>
      </c>
      <c r="E63" s="94"/>
      <c r="F63" s="95"/>
    </row>
    <row r="64" spans="1:6" ht="27" customHeight="1">
      <c r="A64" s="21">
        <v>21081100</v>
      </c>
      <c r="B64" s="35" t="s">
        <v>25</v>
      </c>
      <c r="C64" s="96">
        <f t="shared" si="4"/>
        <v>145000</v>
      </c>
      <c r="D64" s="97">
        <v>145000</v>
      </c>
      <c r="E64" s="98"/>
      <c r="F64" s="99"/>
    </row>
    <row r="65" spans="1:6" ht="21.75" customHeight="1">
      <c r="A65" s="21">
        <v>21081700</v>
      </c>
      <c r="B65" s="35" t="s">
        <v>93</v>
      </c>
      <c r="C65" s="96">
        <f t="shared" si="4"/>
        <v>94000</v>
      </c>
      <c r="D65" s="97">
        <v>94000</v>
      </c>
      <c r="E65" s="98"/>
      <c r="F65" s="99"/>
    </row>
    <row r="66" spans="1:6" s="30" customFormat="1" ht="41.25" customHeight="1">
      <c r="A66" s="28">
        <v>22000000</v>
      </c>
      <c r="B66" s="29" t="s">
        <v>9</v>
      </c>
      <c r="C66" s="90">
        <f t="shared" si="4"/>
        <v>2241000</v>
      </c>
      <c r="D66" s="90">
        <f>D67+D72+D74</f>
        <v>2241000</v>
      </c>
      <c r="E66" s="100"/>
      <c r="F66" s="101"/>
    </row>
    <row r="67" spans="1:6" ht="24" customHeight="1">
      <c r="A67" s="21">
        <v>22010000</v>
      </c>
      <c r="B67" s="35" t="s">
        <v>50</v>
      </c>
      <c r="C67" s="96">
        <f>SUM(D67:E67)</f>
        <v>1924000</v>
      </c>
      <c r="D67" s="96">
        <f>SUM(D68:D71)</f>
        <v>1924000</v>
      </c>
      <c r="E67" s="94"/>
      <c r="F67" s="95"/>
    </row>
    <row r="68" spans="1:6" ht="60" customHeight="1">
      <c r="A68" s="21">
        <v>22010300</v>
      </c>
      <c r="B68" s="35" t="s">
        <v>71</v>
      </c>
      <c r="C68" s="96">
        <f t="shared" si="4"/>
        <v>74000</v>
      </c>
      <c r="D68" s="96">
        <v>74000</v>
      </c>
      <c r="E68" s="94"/>
      <c r="F68" s="95"/>
    </row>
    <row r="69" spans="1:6" ht="24.75" customHeight="1">
      <c r="A69" s="21">
        <v>22012500</v>
      </c>
      <c r="B69" s="35" t="s">
        <v>49</v>
      </c>
      <c r="C69" s="96">
        <f t="shared" si="4"/>
        <v>1700000</v>
      </c>
      <c r="D69" s="96">
        <v>1700000</v>
      </c>
      <c r="E69" s="94"/>
      <c r="F69" s="95"/>
    </row>
    <row r="70" spans="1:6" ht="37.5">
      <c r="A70" s="21">
        <v>22012600</v>
      </c>
      <c r="B70" s="35" t="s">
        <v>66</v>
      </c>
      <c r="C70" s="96">
        <f t="shared" si="4"/>
        <v>150000</v>
      </c>
      <c r="D70" s="96">
        <v>150000</v>
      </c>
      <c r="E70" s="94"/>
      <c r="F70" s="95"/>
    </row>
    <row r="71" spans="1:6" ht="93" customHeight="1" hidden="1">
      <c r="A71" s="21">
        <v>22012900</v>
      </c>
      <c r="B71" s="35" t="s">
        <v>80</v>
      </c>
      <c r="C71" s="96">
        <f t="shared" si="4"/>
        <v>0</v>
      </c>
      <c r="D71" s="96"/>
      <c r="E71" s="94"/>
      <c r="F71" s="95"/>
    </row>
    <row r="72" spans="1:6" ht="41.25" customHeight="1">
      <c r="A72" s="21">
        <v>22080000</v>
      </c>
      <c r="B72" s="35" t="s">
        <v>61</v>
      </c>
      <c r="C72" s="87">
        <f t="shared" si="4"/>
        <v>280000</v>
      </c>
      <c r="D72" s="88">
        <f>D73</f>
        <v>280000</v>
      </c>
      <c r="E72" s="98"/>
      <c r="F72" s="99"/>
    </row>
    <row r="73" spans="1:6" ht="62.25" customHeight="1">
      <c r="A73" s="40">
        <v>22080400</v>
      </c>
      <c r="B73" s="41" t="s">
        <v>113</v>
      </c>
      <c r="C73" s="96">
        <f t="shared" si="4"/>
        <v>280000</v>
      </c>
      <c r="D73" s="97">
        <v>280000</v>
      </c>
      <c r="E73" s="98"/>
      <c r="F73" s="99"/>
    </row>
    <row r="74" spans="1:6" ht="26.25" customHeight="1">
      <c r="A74" s="38" t="s">
        <v>27</v>
      </c>
      <c r="B74" s="39" t="s">
        <v>28</v>
      </c>
      <c r="C74" s="87">
        <f t="shared" si="4"/>
        <v>37000</v>
      </c>
      <c r="D74" s="87">
        <f>SUM(D75:D77)</f>
        <v>37000</v>
      </c>
      <c r="E74" s="94"/>
      <c r="F74" s="95"/>
    </row>
    <row r="75" spans="1:6" ht="58.5" customHeight="1">
      <c r="A75" s="38" t="s">
        <v>26</v>
      </c>
      <c r="B75" s="39" t="s">
        <v>62</v>
      </c>
      <c r="C75" s="96">
        <f t="shared" si="4"/>
        <v>20000</v>
      </c>
      <c r="D75" s="97">
        <v>20000</v>
      </c>
      <c r="E75" s="98"/>
      <c r="F75" s="99"/>
    </row>
    <row r="76" spans="1:6" ht="18.75" hidden="1">
      <c r="A76" s="38">
        <v>22090200</v>
      </c>
      <c r="B76" s="39" t="s">
        <v>56</v>
      </c>
      <c r="C76" s="96">
        <f t="shared" si="4"/>
        <v>0</v>
      </c>
      <c r="D76" s="97"/>
      <c r="E76" s="98"/>
      <c r="F76" s="99"/>
    </row>
    <row r="77" spans="1:6" ht="57" customHeight="1">
      <c r="A77" s="38" t="s">
        <v>29</v>
      </c>
      <c r="B77" s="39" t="s">
        <v>63</v>
      </c>
      <c r="C77" s="96">
        <f t="shared" si="4"/>
        <v>17000</v>
      </c>
      <c r="D77" s="97">
        <v>17000</v>
      </c>
      <c r="E77" s="98"/>
      <c r="F77" s="99"/>
    </row>
    <row r="78" spans="1:6" ht="21.75" customHeight="1" hidden="1">
      <c r="A78" s="42">
        <v>24000000</v>
      </c>
      <c r="B78" s="43" t="s">
        <v>47</v>
      </c>
      <c r="C78" s="87">
        <f t="shared" si="4"/>
        <v>0</v>
      </c>
      <c r="D78" s="87">
        <f>D79+D80</f>
        <v>0</v>
      </c>
      <c r="E78" s="104">
        <f>E80</f>
        <v>0</v>
      </c>
      <c r="F78" s="105">
        <f>F80</f>
        <v>0</v>
      </c>
    </row>
    <row r="79" spans="1:7" ht="21.75" customHeight="1" hidden="1">
      <c r="A79" s="42">
        <v>24060300</v>
      </c>
      <c r="B79" s="43" t="s">
        <v>76</v>
      </c>
      <c r="C79" s="96">
        <f t="shared" si="4"/>
        <v>0</v>
      </c>
      <c r="D79" s="96"/>
      <c r="E79" s="94"/>
      <c r="F79" s="95"/>
      <c r="G79" s="79"/>
    </row>
    <row r="80" spans="1:6" ht="42" customHeight="1" hidden="1">
      <c r="A80" s="42">
        <v>24170000</v>
      </c>
      <c r="B80" s="43" t="s">
        <v>46</v>
      </c>
      <c r="C80" s="96">
        <f t="shared" si="4"/>
        <v>0</v>
      </c>
      <c r="D80" s="97"/>
      <c r="E80" s="98"/>
      <c r="F80" s="99"/>
    </row>
    <row r="81" spans="1:6" s="30" customFormat="1" ht="27" customHeight="1">
      <c r="A81" s="28">
        <v>25000000</v>
      </c>
      <c r="B81" s="29" t="s">
        <v>13</v>
      </c>
      <c r="C81" s="90">
        <f t="shared" si="4"/>
        <v>12990762</v>
      </c>
      <c r="D81" s="90"/>
      <c r="E81" s="90">
        <f>E82</f>
        <v>12990762</v>
      </c>
      <c r="F81" s="101"/>
    </row>
    <row r="82" spans="1:6" ht="43.5" customHeight="1">
      <c r="A82" s="42">
        <v>25010000</v>
      </c>
      <c r="B82" s="44" t="s">
        <v>41</v>
      </c>
      <c r="C82" s="96">
        <f t="shared" si="4"/>
        <v>12990762</v>
      </c>
      <c r="D82" s="96"/>
      <c r="E82" s="96">
        <f>SUM(E83:E86)</f>
        <v>12990762</v>
      </c>
      <c r="F82" s="95"/>
    </row>
    <row r="83" spans="1:6" ht="41.25" customHeight="1">
      <c r="A83" s="42">
        <v>25010100</v>
      </c>
      <c r="B83" s="44" t="s">
        <v>42</v>
      </c>
      <c r="C83" s="96">
        <f t="shared" si="4"/>
        <v>11220021</v>
      </c>
      <c r="D83" s="96"/>
      <c r="E83" s="96">
        <v>11220021</v>
      </c>
      <c r="F83" s="95"/>
    </row>
    <row r="84" spans="1:6" ht="44.25" customHeight="1">
      <c r="A84" s="42">
        <v>25010200</v>
      </c>
      <c r="B84" s="44" t="s">
        <v>43</v>
      </c>
      <c r="C84" s="96">
        <f t="shared" si="4"/>
        <v>1672444</v>
      </c>
      <c r="D84" s="96"/>
      <c r="E84" s="96">
        <v>1672444</v>
      </c>
      <c r="F84" s="95"/>
    </row>
    <row r="85" spans="1:6" ht="59.25" customHeight="1">
      <c r="A85" s="42">
        <v>25010300</v>
      </c>
      <c r="B85" s="44" t="s">
        <v>106</v>
      </c>
      <c r="C85" s="96">
        <f t="shared" si="4"/>
        <v>92297</v>
      </c>
      <c r="D85" s="96"/>
      <c r="E85" s="96">
        <v>92297</v>
      </c>
      <c r="F85" s="95"/>
    </row>
    <row r="86" spans="1:7" ht="50.25" customHeight="1">
      <c r="A86" s="42">
        <v>25010400</v>
      </c>
      <c r="B86" s="44" t="s">
        <v>109</v>
      </c>
      <c r="C86" s="96">
        <f t="shared" si="4"/>
        <v>6000</v>
      </c>
      <c r="D86" s="96"/>
      <c r="E86" s="96">
        <v>6000</v>
      </c>
      <c r="F86" s="95"/>
      <c r="G86" s="70"/>
    </row>
    <row r="87" spans="1:6" s="24" customFormat="1" ht="36" customHeight="1" hidden="1">
      <c r="A87" s="45">
        <v>30000000</v>
      </c>
      <c r="B87" s="46" t="s">
        <v>68</v>
      </c>
      <c r="C87" s="87">
        <f>C89+C88</f>
        <v>0</v>
      </c>
      <c r="D87" s="87">
        <f>D89+D88</f>
        <v>0</v>
      </c>
      <c r="E87" s="104">
        <f>E89</f>
        <v>0</v>
      </c>
      <c r="F87" s="105">
        <f>F89</f>
        <v>0</v>
      </c>
    </row>
    <row r="88" spans="1:6" s="24" customFormat="1" ht="84" customHeight="1" hidden="1">
      <c r="A88" s="42">
        <v>31010200</v>
      </c>
      <c r="B88" s="44" t="s">
        <v>108</v>
      </c>
      <c r="C88" s="96">
        <f aca="true" t="shared" si="5" ref="C88:C93">SUM(D88:E88)</f>
        <v>0</v>
      </c>
      <c r="D88" s="96"/>
      <c r="E88" s="104"/>
      <c r="F88" s="105"/>
    </row>
    <row r="89" spans="1:6" ht="53.25" customHeight="1" hidden="1">
      <c r="A89" s="42">
        <v>31030000</v>
      </c>
      <c r="B89" s="44" t="s">
        <v>67</v>
      </c>
      <c r="C89" s="96">
        <f t="shared" si="5"/>
        <v>0</v>
      </c>
      <c r="D89" s="96"/>
      <c r="E89" s="94"/>
      <c r="F89" s="95">
        <f>E89</f>
        <v>0</v>
      </c>
    </row>
    <row r="90" spans="1:6" ht="27" customHeight="1" hidden="1">
      <c r="A90" s="26">
        <v>50000000</v>
      </c>
      <c r="B90" s="27" t="s">
        <v>10</v>
      </c>
      <c r="C90" s="87">
        <f t="shared" si="5"/>
        <v>0</v>
      </c>
      <c r="D90" s="88">
        <f>D91</f>
        <v>0</v>
      </c>
      <c r="E90" s="103">
        <f>E91</f>
        <v>0</v>
      </c>
      <c r="F90" s="89">
        <f>F91</f>
        <v>0</v>
      </c>
    </row>
    <row r="91" spans="1:6" ht="60.75" customHeight="1" hidden="1">
      <c r="A91" s="21">
        <v>50110000</v>
      </c>
      <c r="B91" s="47" t="s">
        <v>48</v>
      </c>
      <c r="C91" s="96">
        <f t="shared" si="5"/>
        <v>0</v>
      </c>
      <c r="D91" s="106"/>
      <c r="E91" s="98"/>
      <c r="F91" s="93"/>
    </row>
    <row r="92" spans="1:11" ht="36" customHeight="1">
      <c r="A92" s="42"/>
      <c r="B92" s="22" t="s">
        <v>97</v>
      </c>
      <c r="C92" s="87">
        <f t="shared" si="5"/>
        <v>764993862</v>
      </c>
      <c r="D92" s="87">
        <f>D90+D87+D60+D14</f>
        <v>751643100</v>
      </c>
      <c r="E92" s="87">
        <f>E90+E87+E60+E14</f>
        <v>13350762</v>
      </c>
      <c r="F92" s="105">
        <f>F90+F87+F60+F14</f>
        <v>0</v>
      </c>
      <c r="G92" s="70"/>
      <c r="I92" s="70"/>
      <c r="K92" s="70"/>
    </row>
    <row r="93" spans="1:9" s="24" customFormat="1" ht="27.75" customHeight="1">
      <c r="A93" s="26">
        <v>40000000</v>
      </c>
      <c r="B93" s="27" t="s">
        <v>2</v>
      </c>
      <c r="C93" s="87">
        <f t="shared" si="5"/>
        <v>93097510</v>
      </c>
      <c r="D93" s="88">
        <f>D95+D103+D101</f>
        <v>93097510</v>
      </c>
      <c r="E93" s="103">
        <f>E95+E103</f>
        <v>0</v>
      </c>
      <c r="F93" s="89">
        <f>F95</f>
        <v>0</v>
      </c>
      <c r="G93" s="77"/>
      <c r="H93" s="80"/>
      <c r="I93" s="80"/>
    </row>
    <row r="94" spans="1:6" s="24" customFormat="1" ht="27" customHeight="1">
      <c r="A94" s="21">
        <v>41000000</v>
      </c>
      <c r="B94" s="35" t="s">
        <v>105</v>
      </c>
      <c r="C94" s="96">
        <f>C95</f>
        <v>84213500</v>
      </c>
      <c r="D94" s="97">
        <f>D95</f>
        <v>84213500</v>
      </c>
      <c r="E94" s="103"/>
      <c r="F94" s="89"/>
    </row>
    <row r="95" spans="1:9" s="30" customFormat="1" ht="29.25" customHeight="1">
      <c r="A95" s="66">
        <v>41030000</v>
      </c>
      <c r="B95" s="67" t="s">
        <v>88</v>
      </c>
      <c r="C95" s="90">
        <f aca="true" t="shared" si="6" ref="C95:C102">SUM(D95:E95)</f>
        <v>84213500</v>
      </c>
      <c r="D95" s="91">
        <f>SUM(D96:D100)</f>
        <v>84213500</v>
      </c>
      <c r="E95" s="107">
        <f>SUM(E96:E99)</f>
        <v>0</v>
      </c>
      <c r="F95" s="108"/>
      <c r="G95" s="68"/>
      <c r="H95" s="78"/>
      <c r="I95" s="68"/>
    </row>
    <row r="96" spans="1:7" ht="56.25" customHeight="1">
      <c r="A96" s="40">
        <v>41033900</v>
      </c>
      <c r="B96" s="41" t="s">
        <v>39</v>
      </c>
      <c r="C96" s="96">
        <f>SUM(D96:E96)</f>
        <v>84213500</v>
      </c>
      <c r="D96" s="97">
        <v>84213500</v>
      </c>
      <c r="E96" s="98"/>
      <c r="F96" s="99"/>
      <c r="G96" s="70"/>
    </row>
    <row r="97" spans="1:6" ht="56.25" customHeight="1" hidden="1">
      <c r="A97" s="40">
        <v>41034200</v>
      </c>
      <c r="B97" s="41" t="s">
        <v>40</v>
      </c>
      <c r="C97" s="96">
        <f t="shared" si="6"/>
        <v>0</v>
      </c>
      <c r="D97" s="97"/>
      <c r="E97" s="98"/>
      <c r="F97" s="99"/>
    </row>
    <row r="98" spans="1:6" ht="56.25" customHeight="1" hidden="1">
      <c r="A98" s="40">
        <v>41034500</v>
      </c>
      <c r="B98" s="55" t="s">
        <v>65</v>
      </c>
      <c r="C98" s="96">
        <f t="shared" si="6"/>
        <v>0</v>
      </c>
      <c r="D98" s="97"/>
      <c r="E98" s="98"/>
      <c r="F98" s="99"/>
    </row>
    <row r="99" spans="1:6" ht="56.25" customHeight="1" hidden="1">
      <c r="A99" s="48">
        <v>41035100</v>
      </c>
      <c r="B99" s="49" t="s">
        <v>64</v>
      </c>
      <c r="C99" s="96">
        <f t="shared" si="6"/>
        <v>0</v>
      </c>
      <c r="D99" s="97"/>
      <c r="E99" s="98"/>
      <c r="F99" s="99"/>
    </row>
    <row r="100" spans="1:6" ht="56.25" customHeight="1" hidden="1">
      <c r="A100" s="48">
        <v>41035500</v>
      </c>
      <c r="B100" s="49" t="s">
        <v>115</v>
      </c>
      <c r="C100" s="96">
        <f t="shared" si="6"/>
        <v>0</v>
      </c>
      <c r="D100" s="97"/>
      <c r="E100" s="98"/>
      <c r="F100" s="99"/>
    </row>
    <row r="101" spans="1:6" ht="19.5" hidden="1">
      <c r="A101" s="66">
        <v>41040000</v>
      </c>
      <c r="B101" s="67" t="s">
        <v>84</v>
      </c>
      <c r="C101" s="90">
        <f t="shared" si="6"/>
        <v>0</v>
      </c>
      <c r="D101" s="90">
        <f>D102</f>
        <v>0</v>
      </c>
      <c r="E101" s="98"/>
      <c r="F101" s="99"/>
    </row>
    <row r="102" spans="1:6" ht="18.75" hidden="1">
      <c r="A102" s="21">
        <v>41040400</v>
      </c>
      <c r="B102" s="34" t="s">
        <v>127</v>
      </c>
      <c r="C102" s="96">
        <f t="shared" si="6"/>
        <v>0</v>
      </c>
      <c r="D102" s="97">
        <v>0</v>
      </c>
      <c r="E102" s="98"/>
      <c r="F102" s="99"/>
    </row>
    <row r="103" spans="1:6" s="30" customFormat="1" ht="56.25" customHeight="1">
      <c r="A103" s="66">
        <v>41050000</v>
      </c>
      <c r="B103" s="67" t="s">
        <v>89</v>
      </c>
      <c r="C103" s="90">
        <f>SUM(D103:E103)</f>
        <v>8884010</v>
      </c>
      <c r="D103" s="91">
        <f>SUM(D105:D113)+D124+D104</f>
        <v>8884010</v>
      </c>
      <c r="E103" s="107">
        <f>SUM(E105:E113)</f>
        <v>0</v>
      </c>
      <c r="F103" s="108"/>
    </row>
    <row r="104" spans="1:6" s="30" customFormat="1" ht="330" customHeight="1" hidden="1">
      <c r="A104" s="48">
        <v>41050600</v>
      </c>
      <c r="B104" s="50" t="s">
        <v>128</v>
      </c>
      <c r="C104" s="96">
        <f>SUM(D104:E104)</f>
        <v>0</v>
      </c>
      <c r="D104" s="97"/>
      <c r="E104" s="107"/>
      <c r="F104" s="108"/>
    </row>
    <row r="105" spans="1:6" ht="79.5" customHeight="1">
      <c r="A105" s="48">
        <v>41051000</v>
      </c>
      <c r="B105" s="50" t="s">
        <v>132</v>
      </c>
      <c r="C105" s="96">
        <f aca="true" t="shared" si="7" ref="C105:C124">SUM(D105:E105)</f>
        <v>1829000</v>
      </c>
      <c r="D105" s="97">
        <v>1829000</v>
      </c>
      <c r="E105" s="98"/>
      <c r="F105" s="99"/>
    </row>
    <row r="106" spans="1:6" ht="56.25" hidden="1">
      <c r="A106" s="48">
        <v>41051100</v>
      </c>
      <c r="B106" s="50" t="s">
        <v>87</v>
      </c>
      <c r="C106" s="96">
        <f t="shared" si="7"/>
        <v>0</v>
      </c>
      <c r="D106" s="97"/>
      <c r="E106" s="98"/>
      <c r="F106" s="99"/>
    </row>
    <row r="107" spans="1:6" ht="56.25" hidden="1">
      <c r="A107" s="48">
        <v>41051200</v>
      </c>
      <c r="B107" s="50" t="s">
        <v>90</v>
      </c>
      <c r="C107" s="96">
        <f t="shared" si="7"/>
        <v>0</v>
      </c>
      <c r="D107" s="97">
        <v>0</v>
      </c>
      <c r="E107" s="98"/>
      <c r="F107" s="99"/>
    </row>
    <row r="108" spans="1:6" ht="75" hidden="1">
      <c r="A108" s="48">
        <v>41051400</v>
      </c>
      <c r="B108" s="50" t="s">
        <v>91</v>
      </c>
      <c r="C108" s="96">
        <f t="shared" si="7"/>
        <v>0</v>
      </c>
      <c r="D108" s="97"/>
      <c r="E108" s="98"/>
      <c r="F108" s="99"/>
    </row>
    <row r="109" spans="1:6" ht="75" hidden="1">
      <c r="A109" s="40">
        <v>41051500</v>
      </c>
      <c r="B109" s="41" t="s">
        <v>102</v>
      </c>
      <c r="C109" s="96">
        <f t="shared" si="7"/>
        <v>0</v>
      </c>
      <c r="D109" s="97"/>
      <c r="E109" s="98"/>
      <c r="F109" s="99"/>
    </row>
    <row r="110" spans="1:6" ht="75" hidden="1">
      <c r="A110" s="40">
        <v>41051700</v>
      </c>
      <c r="B110" s="41" t="s">
        <v>112</v>
      </c>
      <c r="C110" s="96">
        <f t="shared" si="7"/>
        <v>0</v>
      </c>
      <c r="D110" s="97"/>
      <c r="E110" s="98"/>
      <c r="F110" s="99"/>
    </row>
    <row r="111" spans="1:6" ht="56.25" hidden="1">
      <c r="A111" s="40">
        <v>41052000</v>
      </c>
      <c r="B111" s="41" t="s">
        <v>85</v>
      </c>
      <c r="C111" s="96">
        <f t="shared" si="7"/>
        <v>0</v>
      </c>
      <c r="D111" s="97"/>
      <c r="E111" s="98"/>
      <c r="F111" s="99"/>
    </row>
    <row r="112" spans="1:6" ht="112.5" hidden="1">
      <c r="A112" s="40">
        <v>41052600</v>
      </c>
      <c r="B112" s="41" t="s">
        <v>107</v>
      </c>
      <c r="C112" s="96">
        <f t="shared" si="7"/>
        <v>0</v>
      </c>
      <c r="D112" s="97"/>
      <c r="E112" s="98"/>
      <c r="F112" s="99"/>
    </row>
    <row r="113" spans="1:7" ht="27.75" customHeight="1">
      <c r="A113" s="40">
        <v>41053900</v>
      </c>
      <c r="B113" s="41" t="s">
        <v>86</v>
      </c>
      <c r="C113" s="96">
        <f t="shared" si="7"/>
        <v>7055010</v>
      </c>
      <c r="D113" s="96">
        <f>SUM(D114:D123)</f>
        <v>7055010</v>
      </c>
      <c r="E113" s="94"/>
      <c r="F113" s="95"/>
      <c r="G113" s="70"/>
    </row>
    <row r="114" spans="1:6" ht="50.25" customHeight="1">
      <c r="A114" s="60">
        <v>41053900</v>
      </c>
      <c r="B114" s="61" t="s">
        <v>122</v>
      </c>
      <c r="C114" s="109">
        <f>SUM(D114:E114)</f>
        <v>60000</v>
      </c>
      <c r="D114" s="110">
        <v>60000</v>
      </c>
      <c r="E114" s="98"/>
      <c r="F114" s="99"/>
    </row>
    <row r="115" spans="1:6" ht="75" customHeight="1">
      <c r="A115" s="60">
        <v>41053900</v>
      </c>
      <c r="B115" s="62" t="s">
        <v>120</v>
      </c>
      <c r="C115" s="109">
        <f t="shared" si="7"/>
        <v>94743</v>
      </c>
      <c r="D115" s="110">
        <v>94743</v>
      </c>
      <c r="E115" s="98"/>
      <c r="F115" s="99"/>
    </row>
    <row r="116" spans="1:6" ht="69" customHeight="1">
      <c r="A116" s="60">
        <v>41053900</v>
      </c>
      <c r="B116" s="61" t="s">
        <v>121</v>
      </c>
      <c r="C116" s="109">
        <f t="shared" si="7"/>
        <v>52635</v>
      </c>
      <c r="D116" s="110">
        <v>52635</v>
      </c>
      <c r="E116" s="98"/>
      <c r="F116" s="99"/>
    </row>
    <row r="117" spans="1:6" ht="196.5" customHeight="1">
      <c r="A117" s="60">
        <v>41053900</v>
      </c>
      <c r="B117" s="84" t="s">
        <v>133</v>
      </c>
      <c r="C117" s="109">
        <f t="shared" si="7"/>
        <v>50000</v>
      </c>
      <c r="D117" s="110">
        <v>50000</v>
      </c>
      <c r="E117" s="98"/>
      <c r="F117" s="99"/>
    </row>
    <row r="118" spans="1:6" ht="212.25" customHeight="1">
      <c r="A118" s="60">
        <v>41053900</v>
      </c>
      <c r="B118" s="62" t="s">
        <v>134</v>
      </c>
      <c r="C118" s="109">
        <f t="shared" si="7"/>
        <v>36000</v>
      </c>
      <c r="D118" s="110">
        <v>36000</v>
      </c>
      <c r="E118" s="98"/>
      <c r="F118" s="99"/>
    </row>
    <row r="119" spans="1:6" ht="53.25" customHeight="1">
      <c r="A119" s="60">
        <v>41053900</v>
      </c>
      <c r="B119" s="81" t="s">
        <v>123</v>
      </c>
      <c r="C119" s="109">
        <f>SUM(D119:E119)</f>
        <v>523400</v>
      </c>
      <c r="D119" s="110">
        <v>523400</v>
      </c>
      <c r="E119" s="98"/>
      <c r="F119" s="99"/>
    </row>
    <row r="120" spans="1:6" ht="38.25" customHeight="1">
      <c r="A120" s="83">
        <v>41053900</v>
      </c>
      <c r="B120" s="82" t="s">
        <v>117</v>
      </c>
      <c r="C120" s="109">
        <f t="shared" si="7"/>
        <v>28332</v>
      </c>
      <c r="D120" s="110">
        <v>28332</v>
      </c>
      <c r="E120" s="98"/>
      <c r="F120" s="99"/>
    </row>
    <row r="121" spans="1:6" ht="81" customHeight="1">
      <c r="A121" s="83">
        <v>41053900</v>
      </c>
      <c r="B121" s="82" t="s">
        <v>131</v>
      </c>
      <c r="C121" s="109">
        <f>SUM(D121:E121)</f>
        <v>14500</v>
      </c>
      <c r="D121" s="110">
        <v>14500</v>
      </c>
      <c r="E121" s="98"/>
      <c r="F121" s="99"/>
    </row>
    <row r="122" spans="1:6" ht="63" hidden="1">
      <c r="A122" s="60">
        <v>41053900</v>
      </c>
      <c r="B122" s="63" t="s">
        <v>114</v>
      </c>
      <c r="C122" s="109">
        <f>SUM(D122:E122)</f>
        <v>0</v>
      </c>
      <c r="D122" s="110"/>
      <c r="E122" s="98"/>
      <c r="F122" s="99"/>
    </row>
    <row r="123" spans="1:6" ht="31.5">
      <c r="A123" s="60">
        <v>41053900</v>
      </c>
      <c r="B123" s="63" t="s">
        <v>110</v>
      </c>
      <c r="C123" s="109">
        <f t="shared" si="7"/>
        <v>6195400</v>
      </c>
      <c r="D123" s="110">
        <v>6195400</v>
      </c>
      <c r="E123" s="98"/>
      <c r="F123" s="99"/>
    </row>
    <row r="124" spans="1:6" ht="54" customHeight="1" hidden="1">
      <c r="A124" s="40">
        <v>41057700</v>
      </c>
      <c r="B124" s="50" t="s">
        <v>124</v>
      </c>
      <c r="C124" s="96">
        <f t="shared" si="7"/>
        <v>0</v>
      </c>
      <c r="D124" s="97">
        <v>0</v>
      </c>
      <c r="E124" s="98"/>
      <c r="F124" s="99"/>
    </row>
    <row r="125" spans="1:6" s="12" customFormat="1" ht="27.75" customHeight="1">
      <c r="A125" s="56"/>
      <c r="B125" s="57" t="s">
        <v>14</v>
      </c>
      <c r="C125" s="111">
        <f>C92+C93</f>
        <v>858091372</v>
      </c>
      <c r="D125" s="111">
        <f>D92+D93</f>
        <v>844740610</v>
      </c>
      <c r="E125" s="115">
        <f>E92+E93</f>
        <v>13350762</v>
      </c>
      <c r="F125" s="112">
        <f>F92+F93</f>
        <v>0</v>
      </c>
    </row>
    <row r="126" spans="1:6" s="1" customFormat="1" ht="18.75">
      <c r="A126" s="16"/>
      <c r="B126" s="16"/>
      <c r="C126" s="51"/>
      <c r="D126" s="51"/>
      <c r="E126" s="3"/>
      <c r="F126" s="3"/>
    </row>
    <row r="127" spans="1:7" s="1" customFormat="1" ht="63" customHeight="1">
      <c r="A127" s="117" t="s">
        <v>125</v>
      </c>
      <c r="B127" s="117"/>
      <c r="C127" s="12" t="s">
        <v>116</v>
      </c>
      <c r="D127" s="12"/>
      <c r="E127" s="12" t="s">
        <v>126</v>
      </c>
      <c r="F127" s="12"/>
      <c r="G127" s="75"/>
    </row>
    <row r="128" spans="1:6" s="1" customFormat="1" ht="36" customHeight="1" hidden="1">
      <c r="A128" s="16"/>
      <c r="B128" s="64"/>
      <c r="C128" s="58">
        <f aca="true" t="shared" si="8" ref="C128:C133">SUM(D128:E128)</f>
        <v>646572431</v>
      </c>
      <c r="D128" s="71">
        <v>634469395</v>
      </c>
      <c r="E128" s="72">
        <v>12103036</v>
      </c>
      <c r="F128" s="3"/>
    </row>
    <row r="129" spans="1:7" s="1" customFormat="1" ht="23.25" customHeight="1" hidden="1">
      <c r="A129" s="16"/>
      <c r="B129" s="16"/>
      <c r="C129" s="59">
        <f t="shared" si="8"/>
        <v>686713421.57</v>
      </c>
      <c r="D129" s="76">
        <f>D128+31825447.71</f>
        <v>666294842.71</v>
      </c>
      <c r="E129" s="76">
        <f>E128+8315542.86</f>
        <v>20418578.86</v>
      </c>
      <c r="F129" s="3"/>
      <c r="G129" s="73"/>
    </row>
    <row r="130" spans="3:7" ht="27" customHeight="1" hidden="1">
      <c r="C130" s="59">
        <f t="shared" si="8"/>
        <v>691570588.57</v>
      </c>
      <c r="D130" s="59">
        <f>D129+5071167</f>
        <v>671366009.71</v>
      </c>
      <c r="E130" s="59">
        <f>E129-214000</f>
        <v>20204578.86</v>
      </c>
      <c r="F130" s="6"/>
      <c r="G130" s="73"/>
    </row>
    <row r="131" spans="3:7" ht="26.25" customHeight="1" hidden="1">
      <c r="C131" s="59">
        <f t="shared" si="8"/>
        <v>713681582.08</v>
      </c>
      <c r="D131" s="59">
        <f>D130+13776429.51</f>
        <v>685142439.22</v>
      </c>
      <c r="E131" s="59">
        <f>E130+8334564</f>
        <v>28539142.86</v>
      </c>
      <c r="F131" s="7"/>
      <c r="G131" s="74"/>
    </row>
    <row r="132" spans="3:7" ht="26.25" customHeight="1" hidden="1">
      <c r="C132" s="59">
        <f t="shared" si="8"/>
        <v>717486864.08</v>
      </c>
      <c r="D132" s="59">
        <f>D131+3835127</f>
        <v>688977566.22</v>
      </c>
      <c r="E132" s="59">
        <f>E131-29845</f>
        <v>28509297.86</v>
      </c>
      <c r="F132" s="7"/>
      <c r="G132" s="74"/>
    </row>
    <row r="133" spans="3:7" ht="26.25" customHeight="1" hidden="1">
      <c r="C133" s="59">
        <f t="shared" si="8"/>
        <v>725475728.08</v>
      </c>
      <c r="D133" s="59">
        <f>D132-16327618</f>
        <v>672649948.22</v>
      </c>
      <c r="E133" s="59">
        <f>E132+24316482</f>
        <v>52825779.86</v>
      </c>
      <c r="F133" s="7"/>
      <c r="G133" s="74"/>
    </row>
    <row r="134" spans="3:7" ht="26.25" customHeight="1">
      <c r="C134" s="59">
        <f>D134+E134</f>
        <v>858091372</v>
      </c>
      <c r="D134" s="59">
        <v>844740610</v>
      </c>
      <c r="E134" s="59">
        <v>13350762</v>
      </c>
      <c r="F134" s="7"/>
      <c r="G134" s="74"/>
    </row>
    <row r="135" spans="3:7" ht="40.5" customHeight="1">
      <c r="C135" s="59">
        <f>SUM(D135:E135)</f>
        <v>850863407</v>
      </c>
      <c r="D135" s="59">
        <v>716799745</v>
      </c>
      <c r="E135" s="59">
        <v>134063662</v>
      </c>
      <c r="F135" s="7"/>
      <c r="G135" s="74"/>
    </row>
    <row r="136" spans="3:7" ht="21" customHeight="1">
      <c r="C136" s="59"/>
      <c r="D136" s="59"/>
      <c r="E136" s="59"/>
      <c r="F136" s="7"/>
      <c r="G136" s="74"/>
    </row>
    <row r="137" spans="3:7" ht="26.25" customHeight="1">
      <c r="C137" s="58">
        <f>SUM(D137:E137)</f>
        <v>7227965</v>
      </c>
      <c r="D137" s="58">
        <f>D125-D135</f>
        <v>127940865</v>
      </c>
      <c r="E137" s="58">
        <f>E125-E135</f>
        <v>-120712900</v>
      </c>
      <c r="F137" s="7"/>
      <c r="G137" s="73"/>
    </row>
    <row r="138" spans="3:7" ht="29.25" customHeight="1">
      <c r="C138" s="59"/>
      <c r="D138" s="59"/>
      <c r="E138" s="59"/>
      <c r="F138" s="8"/>
      <c r="G138" s="73"/>
    </row>
    <row r="139" spans="3:7" ht="24.75" customHeight="1">
      <c r="C139" s="59">
        <f>C137-7990</f>
        <v>7219975</v>
      </c>
      <c r="D139" s="59"/>
      <c r="E139" s="59"/>
      <c r="G139" s="74"/>
    </row>
    <row r="140" spans="3:7" ht="24.75" customHeight="1">
      <c r="C140" s="59">
        <v>7990</v>
      </c>
      <c r="D140" s="59"/>
      <c r="E140" s="59"/>
      <c r="G140" s="74"/>
    </row>
    <row r="141" spans="3:7" ht="24.75" customHeight="1">
      <c r="C141" s="59"/>
      <c r="D141" s="59"/>
      <c r="E141" s="59"/>
      <c r="G141" s="74"/>
    </row>
    <row r="142" spans="3:5" ht="26.25" customHeight="1">
      <c r="C142" s="58"/>
      <c r="D142" s="58"/>
      <c r="E142" s="58"/>
    </row>
    <row r="143" spans="3:6" ht="18.75">
      <c r="C143" s="58"/>
      <c r="D143" s="58"/>
      <c r="E143" s="58"/>
      <c r="F143" s="7"/>
    </row>
    <row r="144" spans="3:6" ht="18.75">
      <c r="C144" s="58"/>
      <c r="D144" s="58"/>
      <c r="E144" s="58"/>
      <c r="F144" s="5"/>
    </row>
    <row r="145" spans="3:6" ht="18.75">
      <c r="C145" s="9"/>
      <c r="D145" s="69"/>
      <c r="E145" s="9"/>
      <c r="F145" s="7"/>
    </row>
    <row r="146" spans="3:6" ht="18.75">
      <c r="C146" s="9"/>
      <c r="D146" s="5"/>
      <c r="E146" s="5"/>
      <c r="F146" s="7"/>
    </row>
    <row r="147" spans="3:6" ht="18.75">
      <c r="C147" s="9"/>
      <c r="D147" s="5"/>
      <c r="E147" s="5"/>
      <c r="F147" s="7"/>
    </row>
    <row r="148" spans="3:5" ht="18.75">
      <c r="C148" s="9"/>
      <c r="D148" s="5"/>
      <c r="E148" s="5"/>
    </row>
    <row r="149" spans="3:5" ht="18.75">
      <c r="C149" s="9"/>
      <c r="D149" s="5"/>
      <c r="E149" s="5"/>
    </row>
    <row r="150" spans="3:5" ht="18.75">
      <c r="C150" s="9"/>
      <c r="D150" s="5"/>
      <c r="E150" s="5"/>
    </row>
    <row r="151" spans="3:6" ht="18.75">
      <c r="C151" s="9"/>
      <c r="D151" s="4"/>
      <c r="E151" s="4"/>
      <c r="F151" s="9"/>
    </row>
    <row r="152" spans="1:6" s="24" customFormat="1" ht="18.75">
      <c r="A152" s="52"/>
      <c r="B152" s="52"/>
      <c r="C152" s="9"/>
      <c r="D152" s="5"/>
      <c r="E152" s="5"/>
      <c r="F152" s="10"/>
    </row>
    <row r="153" spans="3:5" ht="18.75">
      <c r="C153" s="9"/>
      <c r="D153" s="5"/>
      <c r="E153" s="5"/>
    </row>
    <row r="154" spans="3:5" ht="18.75">
      <c r="C154" s="9"/>
      <c r="D154" s="4"/>
      <c r="E154" s="4"/>
    </row>
    <row r="155" spans="3:5" ht="18.75">
      <c r="C155" s="9"/>
      <c r="D155" s="5"/>
      <c r="E155" s="5"/>
    </row>
    <row r="156" spans="3:5" ht="25.5" customHeight="1">
      <c r="C156" s="9"/>
      <c r="D156" s="5"/>
      <c r="E156" s="5"/>
    </row>
    <row r="157" spans="3:5" ht="18.75">
      <c r="C157" s="9"/>
      <c r="D157" s="5"/>
      <c r="E157" s="5"/>
    </row>
    <row r="158" spans="3:5" ht="18.75">
      <c r="C158" s="9"/>
      <c r="D158" s="5"/>
      <c r="E158" s="5"/>
    </row>
    <row r="159" spans="3:5" ht="18.75">
      <c r="C159" s="9"/>
      <c r="D159" s="5"/>
      <c r="E159" s="5"/>
    </row>
    <row r="160" spans="3:5" ht="18.75">
      <c r="C160" s="9"/>
      <c r="D160" s="5"/>
      <c r="E160" s="5"/>
    </row>
    <row r="161" spans="3:5" ht="18.75">
      <c r="C161" s="9"/>
      <c r="D161" s="5"/>
      <c r="E161" s="5"/>
    </row>
    <row r="162" spans="3:5" ht="18.75">
      <c r="C162" s="9"/>
      <c r="D162" s="5"/>
      <c r="E162" s="5"/>
    </row>
    <row r="163" spans="3:5" ht="18.75">
      <c r="C163" s="9"/>
      <c r="D163" s="5"/>
      <c r="E163" s="5"/>
    </row>
    <row r="164" spans="3:5" ht="18">
      <c r="C164" s="5"/>
      <c r="D164" s="5"/>
      <c r="E164" s="5"/>
    </row>
  </sheetData>
  <sheetProtection/>
  <mergeCells count="11">
    <mergeCell ref="A8:F8"/>
    <mergeCell ref="A9:F9"/>
    <mergeCell ref="A127:B127"/>
    <mergeCell ref="D1:F1"/>
    <mergeCell ref="E11:F11"/>
    <mergeCell ref="C11:C12"/>
    <mergeCell ref="D11:D12"/>
    <mergeCell ref="A11:A12"/>
    <mergeCell ref="B11:B12"/>
    <mergeCell ref="A6:F6"/>
    <mergeCell ref="A7:F7"/>
  </mergeCells>
  <printOptions horizontalCentered="1"/>
  <pageMargins left="0.3937007874015748" right="0.3937007874015748" top="1.5748031496062993" bottom="0.3937007874015748" header="0.5118110236220472" footer="0.31496062992125984"/>
  <pageSetup blackAndWhite="1" fitToHeight="10" fitToWidth="1" horizontalDpi="600" verticalDpi="600" orientation="landscape" paperSize="9" scale="75" r:id="rId1"/>
  <headerFooter differentFirst="1" alignWithMargins="0">
    <oddFooter>&amp;C&amp;P</oddFooter>
  </headerFooter>
  <rowBreaks count="2" manualBreakCount="2">
    <brk id="32" max="5" man="1"/>
    <brk id="55"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Организация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2023-12-20T06:23:28Z</cp:lastPrinted>
  <dcterms:created xsi:type="dcterms:W3CDTF">2015-01-06T07:20:54Z</dcterms:created>
  <dcterms:modified xsi:type="dcterms:W3CDTF">2023-12-21T14:25:55Z</dcterms:modified>
  <cp:category/>
  <cp:version/>
  <cp:contentType/>
  <cp:contentStatus/>
</cp:coreProperties>
</file>